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855" windowHeight="11700" firstSheet="7" activeTab="7"/>
  </bookViews>
  <sheets>
    <sheet name="modelo" sheetId="1" r:id="rId1"/>
    <sheet name="EV-&gt;NO PE.PRORRATEADAS" sheetId="2" r:id="rId2"/>
    <sheet name="INDEF-&gt;NO PE.PRORRATEADAS" sheetId="3" r:id="rId3"/>
    <sheet name="EV-&gt;PE" sheetId="4" r:id="rId4"/>
    <sheet name="INDEF-&gt;PE" sheetId="5" r:id="rId5"/>
    <sheet name="EV-&gt;PE.PRORRATEADAS" sheetId="6" r:id="rId6"/>
    <sheet name="INDEF-&gt;PE.PRORRATEADAS" sheetId="7" r:id="rId7"/>
    <sheet name="INDEF-&gt;BAJA IT " sheetId="8" r:id="rId8"/>
  </sheets>
  <definedNames>
    <definedName name="_xlnm.Print_Area" localSheetId="1">'EV-&gt;NO PE.PRORRATEADAS'!$A$8:$G$59</definedName>
    <definedName name="_xlnm.Print_Area" localSheetId="3">'EV-&gt;PE'!$A$8:$G$57</definedName>
    <definedName name="_xlnm.Print_Area" localSheetId="5">'EV-&gt;PE.PRORRATEADAS'!$A$8:$G$61</definedName>
    <definedName name="_xlnm.Print_Area" localSheetId="7">'INDEF-&gt;BAJA IT '!$A$8:$G$61</definedName>
    <definedName name="_xlnm.Print_Area" localSheetId="2">'INDEF-&gt;NO PE.PRORRATEADAS'!$A$8:$G$59</definedName>
    <definedName name="_xlnm.Print_Area" localSheetId="4">'INDEF-&gt;PE'!$A$8:$G$57</definedName>
    <definedName name="_xlnm.Print_Area" localSheetId="6">'INDEF-&gt;PE.PRORRATEADAS'!$A$8:$G$61</definedName>
    <definedName name="_xlnm.Print_Area" localSheetId="0">'modelo'!$A$8:$F$61</definedName>
  </definedNames>
  <calcPr fullCalcOnLoad="1"/>
</workbook>
</file>

<file path=xl/sharedStrings.xml><?xml version="1.0" encoding="utf-8"?>
<sst xmlns="http://schemas.openxmlformats.org/spreadsheetml/2006/main" count="456" uniqueCount="67">
  <si>
    <t>EMPRESA</t>
  </si>
  <si>
    <t>DOMICILIO</t>
  </si>
  <si>
    <t>Nº INSCRIPCION S.S</t>
  </si>
  <si>
    <t>C.I.F.</t>
  </si>
  <si>
    <t>28014 MADRID</t>
  </si>
  <si>
    <t>TRABAJADOR</t>
  </si>
  <si>
    <t>Nº AFILIACION A LA S.SOCIAL</t>
  </si>
  <si>
    <t>N.I.F.</t>
  </si>
  <si>
    <t>CATEGORIA (GRUPO PR.)</t>
  </si>
  <si>
    <t>GRUPO COTIZACION</t>
  </si>
  <si>
    <t>ANTIGÜEDAD</t>
  </si>
  <si>
    <t>PERIODO DE LIQUIDACION</t>
  </si>
  <si>
    <t>Nº DE DIAS</t>
  </si>
  <si>
    <t>CONCEPTO</t>
  </si>
  <si>
    <t>DEVENGOS</t>
  </si>
  <si>
    <t>DEDUCCIONES</t>
  </si>
  <si>
    <t>Percepciones salariales:</t>
  </si>
  <si>
    <t>Salario base:</t>
  </si>
  <si>
    <t>Prorrata Paga extra verano</t>
  </si>
  <si>
    <t>Prorrata Paga extra navidad</t>
  </si>
  <si>
    <t>Deducciones:</t>
  </si>
  <si>
    <t>Aportación del Trabajador a la Seg. Social</t>
  </si>
  <si>
    <t xml:space="preserve">Contingencias Comunes </t>
  </si>
  <si>
    <t>Desempleo</t>
  </si>
  <si>
    <t>Formación profesional</t>
  </si>
  <si>
    <t>I.R.P.F.</t>
  </si>
  <si>
    <t>TOTAL</t>
  </si>
  <si>
    <t>LIQUIDO TOTAL A PERCIBIR</t>
  </si>
  <si>
    <t>Firma y Sello de la Empresa</t>
  </si>
  <si>
    <t>RECIBI,</t>
  </si>
  <si>
    <t>DETERMINACION DE LAS BASES DE COTIZACION A LA SEGURIDAD SOCIAL Y CONCEPTOS</t>
  </si>
  <si>
    <t>DE RECAUDACION CONJUNTA Y DE LA BASE SUJETA A RETENCION DEL I.R.P.F.</t>
  </si>
  <si>
    <t>1. Base cotización Contingencias Comunes</t>
  </si>
  <si>
    <t>Remuneración mensual   …………………………………</t>
  </si>
  <si>
    <t>Porrata pagas extraordinarias ……………………………</t>
  </si>
  <si>
    <t>Total ……………………</t>
  </si>
  <si>
    <t>2. Base de cotización por contingencias profesionales (A.T. y E.P.)</t>
  </si>
  <si>
    <t xml:space="preserve">    y conceptos de recaudación conjunta (Desempleo, F.P., FOGASA) …………………………</t>
  </si>
  <si>
    <t>3. Base de cotización adicional por horas extraordinarias ………………………………………</t>
  </si>
  <si>
    <t>4. Base sujeta a retención del I.R.P.F.   ……………………………………………………………</t>
  </si>
  <si>
    <t>4,70%</t>
  </si>
  <si>
    <t>0,10%</t>
  </si>
  <si>
    <t>2,00%</t>
  </si>
  <si>
    <t>PEDRO PEREZ PEREZ</t>
  </si>
  <si>
    <t>28/10789789-18</t>
  </si>
  <si>
    <t>29456456S</t>
  </si>
  <si>
    <t>B</t>
  </si>
  <si>
    <t>TITULADO MEDIO</t>
  </si>
  <si>
    <t>Maria Gomez</t>
  </si>
  <si>
    <t xml:space="preserve"> 32, 5º</t>
  </si>
  <si>
    <t>00/00000000-00</t>
  </si>
  <si>
    <t>xxxxxxxx-y</t>
  </si>
  <si>
    <t>Del 1/03/20xx al 31/03/20xx</t>
  </si>
  <si>
    <t>En (Lugar) a 31 de Marzo del 20xx</t>
  </si>
  <si>
    <t>SALARIO BASE MENSUAL</t>
  </si>
  <si>
    <t>Desempleo/FORMACIÓN PROFESIONAL</t>
  </si>
  <si>
    <t>ojo! Generalmente el desempleo y formación profesional</t>
  </si>
  <si>
    <t>cotizan en un solo concepto. No se desglosan en 2</t>
  </si>
  <si>
    <t xml:space="preserve">Los porcentajes de cotización que estais manejando son para un eventual, </t>
  </si>
  <si>
    <t>variarían si fuera para un indefinido</t>
  </si>
  <si>
    <t xml:space="preserve">TOPE SEG SOC 2014 </t>
  </si>
  <si>
    <t>PRECIOS</t>
  </si>
  <si>
    <t xml:space="preserve">OJO!! EL IRPF MINIMO LEGAL ES EL 2%, PARA EVENTUALES, </t>
  </si>
  <si>
    <t>NO PARA INDEFINIDOS. RECOMENDABLE SUBIRLO SI HAY 2 Ó MAS PAGADORES</t>
  </si>
  <si>
    <t>PARA SBA DE 16800€ PIDE UN 13% DE IRPF</t>
  </si>
  <si>
    <t>Prestación Obligatoria Empresa</t>
  </si>
  <si>
    <t>NO HAY APORTACIÓN A LA SEGURIDAD SOCIAL POR ESTA PAGA, PUESTO QUE SE HACE CADA 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</si>
</sst>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B9D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4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" fontId="0" fillId="0" borderId="21" xfId="0" applyNumberFormat="1" applyBorder="1" applyAlignment="1">
      <alignment/>
    </xf>
    <xf numFmtId="0" fontId="4" fillId="0" borderId="19" xfId="0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9" fontId="3" fillId="0" borderId="28" xfId="0" applyNumberFormat="1" applyFont="1" applyBorder="1" applyAlignment="1">
      <alignment/>
    </xf>
    <xf numFmtId="9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/>
    </xf>
    <xf numFmtId="10" fontId="4" fillId="0" borderId="20" xfId="0" applyNumberFormat="1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0" fillId="0" borderId="20" xfId="0" applyBorder="1" applyAlignment="1">
      <alignment horizontal="center"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8" xfId="0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0" fontId="4" fillId="0" borderId="20" xfId="0" applyNumberFormat="1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" fillId="33" borderId="32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4" fillId="0" borderId="20" xfId="0" applyNumberFormat="1" applyFont="1" applyBorder="1" applyAlignment="1" quotePrefix="1">
      <alignment horizontal="center"/>
    </xf>
    <xf numFmtId="4" fontId="4" fillId="0" borderId="20" xfId="0" applyNumberFormat="1" applyFont="1" applyBorder="1" applyAlignment="1" quotePrefix="1">
      <alignment horizontal="center"/>
    </xf>
    <xf numFmtId="9" fontId="4" fillId="0" borderId="20" xfId="0" applyNumberFormat="1" applyFont="1" applyBorder="1" applyAlignment="1" quotePrefix="1">
      <alignment horizontal="center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5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6953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6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882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6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882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6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882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6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882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6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882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6</xdr:col>
      <xdr:colOff>85725</xdr:colOff>
      <xdr:row>6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3350" y="561975"/>
          <a:ext cx="8820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152400</xdr:rowOff>
    </xdr:from>
    <xdr:to>
      <xdr:col>3</xdr:col>
      <xdr:colOff>295275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52400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180975</xdr:rowOff>
    </xdr:from>
    <xdr:to>
      <xdr:col>6</xdr:col>
      <xdr:colOff>152400</xdr:colOff>
      <xdr:row>6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9050" y="561975"/>
          <a:ext cx="9001125" cy="6572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previa: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modelo de nómina  puede ser válido para un uso ocasional  por parte de autónomos o profesionales con conocimientos laborales o para uso educativo. Se recomienda la utilización de programas profesionales de gestión de nóminas  y  la contratación de asesores laborales especializados.</a:t>
          </a:r>
        </a:p>
      </xdr:txBody>
    </xdr:sp>
    <xdr:clientData/>
  </xdr:twoCellAnchor>
  <xdr:twoCellAnchor>
    <xdr:from>
      <xdr:col>7</xdr:col>
      <xdr:colOff>752475</xdr:colOff>
      <xdr:row>1</xdr:row>
      <xdr:rowOff>190500</xdr:rowOff>
    </xdr:from>
    <xdr:to>
      <xdr:col>14</xdr:col>
      <xdr:colOff>38100</xdr:colOff>
      <xdr:row>24</xdr:row>
      <xdr:rowOff>123825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9801225" y="381000"/>
          <a:ext cx="4619625" cy="4333875"/>
        </a:xfrm>
        <a:prstGeom prst="rect">
          <a:avLst/>
        </a:prstGeom>
        <a:solidFill>
          <a:srgbClr val="FFCC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SALARIO BASE MENSUAL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1050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TOPE SEGURIDAD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SOCIAL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3597,00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Aclaraciones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Generalmente el desempleo y formación profesional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cotizan en un solo concepto. No se desglosan en dos.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porcentajes de cotización son para un trabajador eventual,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variarían si fueran para un indefinido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IRPF mínimo legal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del 2% para trabajadores eventurales, no para indefinidos.  Es recomendable subirlo si hay 2 o más pagadores.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el caso de  este ejemplo para un sueldo base de 16800 euros anuales, el  IRPF correspondiente es de un 13&amp;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Cómo se calcula la remuneración de un trabajador con baja: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primer al tercer día ---&gt;  Sin prestación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Prestación obligatoria a cargo de la empresa del dia 4 al día 16  (60% de la base reguladora)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Del día 4 al día 20 ---&gt; 60% base  reguladora previa a la baja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Del  día 21 en adelante --- &gt; 75 % de la base reguladora previa a la baja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nómina esta calculado en base al siguiente  supuesto: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Baja por IT  06/11/2014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Alta por IT  29/11/2014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73"/>
  <sheetViews>
    <sheetView zoomScalePageLayoutView="0" workbookViewId="0" topLeftCell="A40">
      <selection activeCell="C26" sqref="C26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3" width="28.00390625" style="0" customWidth="1"/>
    <col min="4" max="4" width="23.28125" style="0" customWidth="1"/>
    <col min="5" max="5" width="19.7109375" style="0" customWidth="1"/>
    <col min="6" max="6" width="2.7109375" style="0" customWidth="1"/>
  </cols>
  <sheetData>
    <row r="7" ht="15.75" thickBot="1"/>
    <row r="8" spans="1:6" ht="15.75" thickTop="1">
      <c r="A8" s="1"/>
      <c r="B8" s="2"/>
      <c r="C8" s="2"/>
      <c r="D8" s="2"/>
      <c r="E8" s="2"/>
      <c r="F8" s="3"/>
    </row>
    <row r="9" spans="1:6" ht="15">
      <c r="A9" s="4"/>
      <c r="B9" s="47" t="s">
        <v>0</v>
      </c>
      <c r="C9" s="48" t="s">
        <v>1</v>
      </c>
      <c r="D9" s="48" t="s">
        <v>2</v>
      </c>
      <c r="E9" s="48" t="s">
        <v>3</v>
      </c>
      <c r="F9" s="5"/>
    </row>
    <row r="10" spans="1:6" ht="15">
      <c r="A10" s="4"/>
      <c r="B10" s="6"/>
      <c r="C10" s="41" t="s">
        <v>49</v>
      </c>
      <c r="D10" s="6"/>
      <c r="E10" s="6"/>
      <c r="F10" s="5"/>
    </row>
    <row r="11" spans="1:6" ht="15">
      <c r="A11" s="4"/>
      <c r="B11" s="7" t="s">
        <v>48</v>
      </c>
      <c r="C11" s="7" t="s">
        <v>4</v>
      </c>
      <c r="D11" s="8" t="s">
        <v>50</v>
      </c>
      <c r="E11" s="8" t="s">
        <v>51</v>
      </c>
      <c r="F11" s="5"/>
    </row>
    <row r="12" spans="1:6" ht="15">
      <c r="A12" s="4"/>
      <c r="B12" s="9"/>
      <c r="C12" s="9"/>
      <c r="D12" s="9"/>
      <c r="E12" s="9"/>
      <c r="F12" s="5"/>
    </row>
    <row r="13" spans="1:6" ht="15">
      <c r="A13" s="4"/>
      <c r="B13" s="74" t="s">
        <v>5</v>
      </c>
      <c r="C13" s="77"/>
      <c r="D13" s="76" t="s">
        <v>6</v>
      </c>
      <c r="E13" s="78"/>
      <c r="F13" s="5"/>
    </row>
    <row r="14" spans="1:8" ht="15">
      <c r="A14" s="4"/>
      <c r="B14" s="79" t="s">
        <v>43</v>
      </c>
      <c r="C14" s="80"/>
      <c r="D14" s="79" t="s">
        <v>44</v>
      </c>
      <c r="E14" s="80"/>
      <c r="F14" s="5"/>
      <c r="H14" s="10"/>
    </row>
    <row r="15" spans="1:6" ht="15">
      <c r="A15" s="4"/>
      <c r="B15" s="49" t="s">
        <v>7</v>
      </c>
      <c r="C15" s="49" t="s">
        <v>8</v>
      </c>
      <c r="D15" s="49" t="s">
        <v>9</v>
      </c>
      <c r="E15" s="49" t="s">
        <v>10</v>
      </c>
      <c r="F15" s="5"/>
    </row>
    <row r="16" spans="1:6" ht="15">
      <c r="A16" s="4"/>
      <c r="B16" s="8" t="s">
        <v>45</v>
      </c>
      <c r="C16" s="8" t="s">
        <v>47</v>
      </c>
      <c r="D16" s="8" t="s">
        <v>46</v>
      </c>
      <c r="E16" s="11">
        <v>40664</v>
      </c>
      <c r="F16" s="5"/>
    </row>
    <row r="17" spans="1:6" ht="15">
      <c r="A17" s="4"/>
      <c r="B17" s="12"/>
      <c r="C17" s="12"/>
      <c r="D17" s="12"/>
      <c r="E17" s="13"/>
      <c r="F17" s="5"/>
    </row>
    <row r="18" spans="1:6" ht="15">
      <c r="A18" s="4"/>
      <c r="B18" s="74" t="s">
        <v>11</v>
      </c>
      <c r="C18" s="77"/>
      <c r="D18" s="75" t="s">
        <v>12</v>
      </c>
      <c r="E18" s="75"/>
      <c r="F18" s="5"/>
    </row>
    <row r="19" spans="1:6" ht="15">
      <c r="A19" s="4"/>
      <c r="B19" s="71" t="s">
        <v>52</v>
      </c>
      <c r="C19" s="72"/>
      <c r="D19" s="72">
        <v>30</v>
      </c>
      <c r="E19" s="72"/>
      <c r="F19" s="5"/>
    </row>
    <row r="20" spans="1:6" ht="15">
      <c r="A20" s="4"/>
      <c r="B20" s="12"/>
      <c r="C20" s="12"/>
      <c r="D20" s="12"/>
      <c r="E20" s="13"/>
      <c r="F20" s="5"/>
    </row>
    <row r="21" spans="1:6" ht="15">
      <c r="A21" s="4"/>
      <c r="B21" s="73" t="s">
        <v>13</v>
      </c>
      <c r="C21" s="74"/>
      <c r="D21" s="47" t="s">
        <v>14</v>
      </c>
      <c r="E21" s="47" t="s">
        <v>15</v>
      </c>
      <c r="F21" s="5"/>
    </row>
    <row r="22" spans="1:6" ht="15">
      <c r="A22" s="4"/>
      <c r="B22" s="14"/>
      <c r="C22" s="15"/>
      <c r="D22" s="16"/>
      <c r="E22" s="16"/>
      <c r="F22" s="5"/>
    </row>
    <row r="23" spans="1:6" ht="15">
      <c r="A23" s="4"/>
      <c r="B23" s="17" t="s">
        <v>16</v>
      </c>
      <c r="C23" s="18"/>
      <c r="D23" s="19"/>
      <c r="E23" s="19"/>
      <c r="F23" s="5"/>
    </row>
    <row r="24" spans="1:6" ht="15">
      <c r="A24" s="4"/>
      <c r="B24" s="20" t="s">
        <v>17</v>
      </c>
      <c r="C24" s="18"/>
      <c r="D24" s="21">
        <v>1050</v>
      </c>
      <c r="E24" s="19"/>
      <c r="F24" s="5"/>
    </row>
    <row r="25" spans="1:6" ht="15">
      <c r="A25" s="4"/>
      <c r="B25" s="20" t="s">
        <v>18</v>
      </c>
      <c r="C25" s="18"/>
      <c r="D25" s="23">
        <v>90</v>
      </c>
      <c r="E25" s="19"/>
      <c r="F25" s="5"/>
    </row>
    <row r="26" spans="1:6" ht="15">
      <c r="A26" s="4"/>
      <c r="B26" s="20" t="s">
        <v>19</v>
      </c>
      <c r="C26" s="18"/>
      <c r="D26" s="23">
        <v>90</v>
      </c>
      <c r="E26" s="19"/>
      <c r="F26" s="5"/>
    </row>
    <row r="27" spans="1:6" ht="15">
      <c r="A27" s="4"/>
      <c r="B27" s="20"/>
      <c r="C27" s="18"/>
      <c r="D27" s="19"/>
      <c r="E27" s="19"/>
      <c r="F27" s="5"/>
    </row>
    <row r="28" spans="1:6" ht="15">
      <c r="A28" s="4"/>
      <c r="B28" s="17" t="s">
        <v>20</v>
      </c>
      <c r="C28" s="18"/>
      <c r="D28" s="19"/>
      <c r="E28" s="19"/>
      <c r="F28" s="5"/>
    </row>
    <row r="29" spans="1:6" ht="15">
      <c r="A29" s="4"/>
      <c r="B29" s="17"/>
      <c r="C29" s="18"/>
      <c r="D29" s="19"/>
      <c r="E29" s="19"/>
      <c r="F29" s="5"/>
    </row>
    <row r="30" spans="1:6" ht="15">
      <c r="A30" s="4"/>
      <c r="B30" s="17" t="s">
        <v>21</v>
      </c>
      <c r="C30" s="18"/>
      <c r="D30" s="19"/>
      <c r="E30" s="21"/>
      <c r="F30" s="5"/>
    </row>
    <row r="31" spans="1:6" ht="15">
      <c r="A31" s="4"/>
      <c r="B31" s="20" t="s">
        <v>22</v>
      </c>
      <c r="C31" s="42" t="s">
        <v>40</v>
      </c>
      <c r="D31" s="19"/>
      <c r="E31" s="21">
        <f>+D38*C31</f>
        <v>57.81</v>
      </c>
      <c r="F31" s="5"/>
    </row>
    <row r="32" spans="1:6" ht="15">
      <c r="A32" s="4"/>
      <c r="B32" s="22" t="s">
        <v>23</v>
      </c>
      <c r="C32" s="42">
        <v>0.016</v>
      </c>
      <c r="D32" s="19"/>
      <c r="E32" s="21">
        <f>+D38*C32</f>
        <v>19.68</v>
      </c>
      <c r="F32" s="5"/>
    </row>
    <row r="33" spans="1:7" ht="15">
      <c r="A33" s="4"/>
      <c r="B33" s="22" t="s">
        <v>24</v>
      </c>
      <c r="C33" s="43" t="s">
        <v>41</v>
      </c>
      <c r="D33" s="19"/>
      <c r="E33" s="21">
        <f>+D38*C33</f>
        <v>1.23</v>
      </c>
      <c r="F33" s="5"/>
      <c r="G33" s="24"/>
    </row>
    <row r="34" spans="1:6" ht="15">
      <c r="A34" s="4"/>
      <c r="B34" s="20"/>
      <c r="C34" s="44"/>
      <c r="D34" s="19"/>
      <c r="E34" s="21"/>
      <c r="F34" s="5"/>
    </row>
    <row r="35" spans="1:6" ht="15">
      <c r="A35" s="4"/>
      <c r="B35" s="20" t="s">
        <v>25</v>
      </c>
      <c r="C35" s="43" t="s">
        <v>42</v>
      </c>
      <c r="D35" s="19"/>
      <c r="E35" s="21">
        <f>+D38*C35</f>
        <v>24.6</v>
      </c>
      <c r="F35" s="5"/>
    </row>
    <row r="36" spans="1:6" ht="15">
      <c r="A36" s="4"/>
      <c r="B36" s="20"/>
      <c r="C36" s="18"/>
      <c r="D36" s="19"/>
      <c r="E36" s="21"/>
      <c r="F36" s="5"/>
    </row>
    <row r="37" spans="1:6" ht="15">
      <c r="A37" s="4"/>
      <c r="B37" s="25"/>
      <c r="C37" s="26"/>
      <c r="D37" s="27"/>
      <c r="E37" s="28"/>
      <c r="F37" s="5"/>
    </row>
    <row r="38" spans="1:6" ht="15">
      <c r="A38" s="4"/>
      <c r="B38" s="75" t="s">
        <v>26</v>
      </c>
      <c r="C38" s="76"/>
      <c r="D38" s="29">
        <f>SUM(D24:D37)</f>
        <v>1230</v>
      </c>
      <c r="E38" s="29">
        <f>SUM(E24:E37)</f>
        <v>103.32000000000002</v>
      </c>
      <c r="F38" s="5"/>
    </row>
    <row r="39" spans="1:6" ht="15">
      <c r="A39" s="4"/>
      <c r="B39" s="9"/>
      <c r="C39" s="9"/>
      <c r="D39" s="9"/>
      <c r="E39" s="9"/>
      <c r="F39" s="5"/>
    </row>
    <row r="40" spans="1:6" ht="15">
      <c r="A40" s="4"/>
      <c r="B40" s="9"/>
      <c r="C40" s="74" t="s">
        <v>27</v>
      </c>
      <c r="D40" s="77"/>
      <c r="E40" s="29">
        <f>+D38-E38</f>
        <v>1126.68</v>
      </c>
      <c r="F40" s="5"/>
    </row>
    <row r="41" spans="1:6" ht="15">
      <c r="A41" s="4"/>
      <c r="B41" s="9"/>
      <c r="C41" s="9"/>
      <c r="D41" s="9"/>
      <c r="E41" s="9"/>
      <c r="F41" s="5"/>
    </row>
    <row r="42" spans="1:6" ht="15">
      <c r="A42" s="4"/>
      <c r="B42" s="30" t="s">
        <v>28</v>
      </c>
      <c r="C42" s="31"/>
      <c r="D42" s="30" t="s">
        <v>53</v>
      </c>
      <c r="E42" s="31"/>
      <c r="F42" s="5"/>
    </row>
    <row r="43" spans="1:6" ht="15">
      <c r="A43" s="4"/>
      <c r="B43" s="9"/>
      <c r="C43" s="9"/>
      <c r="D43" s="9"/>
      <c r="E43" s="9"/>
      <c r="F43" s="5"/>
    </row>
    <row r="44" spans="1:6" ht="15">
      <c r="A44" s="4"/>
      <c r="B44" s="9"/>
      <c r="C44" s="9"/>
      <c r="D44" s="9" t="s">
        <v>29</v>
      </c>
      <c r="E44" s="9"/>
      <c r="F44" s="5"/>
    </row>
    <row r="45" spans="1:6" ht="15">
      <c r="A45" s="4"/>
      <c r="B45" s="9"/>
      <c r="C45" s="9"/>
      <c r="D45" s="9"/>
      <c r="E45" s="9"/>
      <c r="F45" s="5"/>
    </row>
    <row r="46" spans="1:6" ht="15">
      <c r="A46" s="4"/>
      <c r="B46" s="9"/>
      <c r="C46" s="9"/>
      <c r="D46" s="9"/>
      <c r="E46" s="9"/>
      <c r="F46" s="5"/>
    </row>
    <row r="47" spans="1:6" ht="15.75" thickBot="1">
      <c r="A47" s="32"/>
      <c r="B47" s="33"/>
      <c r="C47" s="33"/>
      <c r="D47" s="33"/>
      <c r="E47" s="33"/>
      <c r="F47" s="34"/>
    </row>
    <row r="48" ht="16.5" thickBot="1" thickTop="1"/>
    <row r="49" spans="1:6" ht="15.75" thickTop="1">
      <c r="A49" s="1"/>
      <c r="B49" s="2"/>
      <c r="C49" s="2"/>
      <c r="D49" s="2"/>
      <c r="E49" s="2"/>
      <c r="F49" s="3"/>
    </row>
    <row r="50" spans="1:6" ht="15">
      <c r="A50" s="4"/>
      <c r="B50" s="50" t="s">
        <v>30</v>
      </c>
      <c r="C50" s="51"/>
      <c r="D50" s="51"/>
      <c r="E50" s="52"/>
      <c r="F50" s="5"/>
    </row>
    <row r="51" spans="1:6" ht="15">
      <c r="A51" s="4"/>
      <c r="B51" s="53" t="s">
        <v>31</v>
      </c>
      <c r="C51" s="54"/>
      <c r="D51" s="54"/>
      <c r="E51" s="55"/>
      <c r="F51" s="5"/>
    </row>
    <row r="52" spans="1:6" ht="15">
      <c r="A52" s="4"/>
      <c r="B52" s="35" t="s">
        <v>32</v>
      </c>
      <c r="C52" s="31"/>
      <c r="D52" s="31"/>
      <c r="E52" s="36"/>
      <c r="F52" s="5"/>
    </row>
    <row r="53" spans="1:6" ht="15">
      <c r="A53" s="4"/>
      <c r="B53" s="35"/>
      <c r="C53" s="31" t="s">
        <v>33</v>
      </c>
      <c r="D53" s="31"/>
      <c r="E53" s="45">
        <f>+D24</f>
        <v>1050</v>
      </c>
      <c r="F53" s="5"/>
    </row>
    <row r="54" spans="1:6" ht="15">
      <c r="A54" s="4"/>
      <c r="B54" s="35"/>
      <c r="C54" s="31" t="s">
        <v>34</v>
      </c>
      <c r="D54" s="31"/>
      <c r="E54" s="45">
        <f>+D25+D26</f>
        <v>180</v>
      </c>
      <c r="F54" s="5"/>
    </row>
    <row r="55" spans="1:6" ht="15">
      <c r="A55" s="4"/>
      <c r="B55" s="35"/>
      <c r="C55" s="31"/>
      <c r="D55" s="31"/>
      <c r="E55" s="45"/>
      <c r="F55" s="5"/>
    </row>
    <row r="56" spans="1:6" ht="15">
      <c r="A56" s="4"/>
      <c r="B56" s="35"/>
      <c r="C56" s="31"/>
      <c r="D56" s="31" t="s">
        <v>35</v>
      </c>
      <c r="E56" s="45">
        <f>SUM(E53:E55)</f>
        <v>1230</v>
      </c>
      <c r="F56" s="5"/>
    </row>
    <row r="57" spans="1:6" ht="15">
      <c r="A57" s="4"/>
      <c r="B57" s="35" t="s">
        <v>36</v>
      </c>
      <c r="C57" s="31"/>
      <c r="D57" s="31"/>
      <c r="E57" s="45"/>
      <c r="F57" s="5"/>
    </row>
    <row r="58" spans="1:6" ht="15">
      <c r="A58" s="4"/>
      <c r="B58" s="35" t="s">
        <v>37</v>
      </c>
      <c r="C58" s="31"/>
      <c r="D58" s="31"/>
      <c r="E58" s="45">
        <f>+E56</f>
        <v>1230</v>
      </c>
      <c r="F58" s="5"/>
    </row>
    <row r="59" spans="1:6" ht="15">
      <c r="A59" s="4"/>
      <c r="B59" s="35" t="s">
        <v>38</v>
      </c>
      <c r="C59" s="31"/>
      <c r="D59" s="31"/>
      <c r="E59" s="45"/>
      <c r="F59" s="5"/>
    </row>
    <row r="60" spans="1:6" ht="15">
      <c r="A60" s="4"/>
      <c r="B60" s="37" t="s">
        <v>39</v>
      </c>
      <c r="C60" s="38"/>
      <c r="D60" s="39"/>
      <c r="E60" s="46">
        <f>+E56</f>
        <v>1230</v>
      </c>
      <c r="F60" s="5"/>
    </row>
    <row r="61" spans="1:6" ht="15.75" thickBot="1">
      <c r="A61" s="32"/>
      <c r="B61" s="33"/>
      <c r="C61" s="33"/>
      <c r="D61" s="33"/>
      <c r="E61" s="33"/>
      <c r="F61" s="34"/>
    </row>
    <row r="62" ht="15.75" thickTop="1"/>
    <row r="66" ht="15">
      <c r="E66" s="24"/>
    </row>
    <row r="67" ht="15">
      <c r="E67" s="24"/>
    </row>
    <row r="68" ht="15">
      <c r="E68" s="24"/>
    </row>
    <row r="69" ht="15">
      <c r="E69" s="24"/>
    </row>
    <row r="70" ht="15">
      <c r="E70" s="24"/>
    </row>
    <row r="71" spans="4:5" ht="15">
      <c r="D71" s="40"/>
      <c r="E71" s="24"/>
    </row>
    <row r="72" ht="15">
      <c r="E72" s="24"/>
    </row>
    <row r="73" ht="15">
      <c r="E73" s="24"/>
    </row>
  </sheetData>
  <sheetProtection/>
  <mergeCells count="11">
    <mergeCell ref="D18:E18"/>
    <mergeCell ref="B19:C19"/>
    <mergeCell ref="D19:E19"/>
    <mergeCell ref="B21:C21"/>
    <mergeCell ref="B38:C38"/>
    <mergeCell ref="C40:D40"/>
    <mergeCell ref="B13:C13"/>
    <mergeCell ref="D13:E13"/>
    <mergeCell ref="B14:C14"/>
    <mergeCell ref="D14:E14"/>
    <mergeCell ref="B18:C18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1"/>
  <sheetViews>
    <sheetView zoomScalePageLayoutView="0" workbookViewId="0" topLeftCell="A16">
      <selection activeCell="D30" sqref="D30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3" spans="9:11" ht="15">
      <c r="I3" t="s">
        <v>54</v>
      </c>
      <c r="K3">
        <v>1050</v>
      </c>
    </row>
    <row r="4" ht="15">
      <c r="I4" t="s">
        <v>56</v>
      </c>
    </row>
    <row r="5" ht="15">
      <c r="I5" t="s">
        <v>57</v>
      </c>
    </row>
    <row r="6" ht="15">
      <c r="I6" t="s">
        <v>58</v>
      </c>
    </row>
    <row r="7" ht="15.75" thickBot="1">
      <c r="I7" t="s">
        <v>59</v>
      </c>
    </row>
    <row r="8" spans="1:7" ht="15.75" thickTop="1">
      <c r="A8" s="1"/>
      <c r="B8" s="2"/>
      <c r="C8" s="2"/>
      <c r="D8" s="2"/>
      <c r="E8" s="2"/>
      <c r="F8" s="2"/>
      <c r="G8" s="3"/>
    </row>
    <row r="9" spans="1:11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  <c r="I9" s="63" t="s">
        <v>60</v>
      </c>
      <c r="K9">
        <f>43162.92</f>
        <v>43162.92</v>
      </c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9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  <c r="I11" t="s">
        <v>62</v>
      </c>
    </row>
    <row r="12" spans="1:9" ht="15">
      <c r="A12" s="4"/>
      <c r="B12" s="9"/>
      <c r="C12" s="9"/>
      <c r="D12" s="9"/>
      <c r="E12" s="9"/>
      <c r="F12" s="9"/>
      <c r="G12" s="5"/>
      <c r="I12" t="s">
        <v>63</v>
      </c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9" ht="15">
      <c r="A14" s="4"/>
      <c r="B14" s="79" t="s">
        <v>43</v>
      </c>
      <c r="C14" s="80"/>
      <c r="D14" s="65"/>
      <c r="E14" s="79" t="s">
        <v>44</v>
      </c>
      <c r="F14" s="80"/>
      <c r="G14" s="5"/>
      <c r="I14" s="10"/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7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v>1050</v>
      </c>
      <c r="F24" s="19"/>
      <c r="G24" s="5"/>
    </row>
    <row r="25" spans="1:7" ht="15">
      <c r="A25" s="4"/>
      <c r="B25" s="20"/>
      <c r="C25" s="18"/>
      <c r="D25" s="18"/>
      <c r="E25" s="19"/>
      <c r="F25" s="19"/>
      <c r="G25" s="5"/>
    </row>
    <row r="26" spans="1:7" ht="15">
      <c r="A26" s="4"/>
      <c r="B26" s="17" t="s">
        <v>20</v>
      </c>
      <c r="C26" s="18"/>
      <c r="D26" s="18"/>
      <c r="E26" s="19"/>
      <c r="F26" s="19"/>
      <c r="G26" s="5"/>
    </row>
    <row r="27" spans="1:7" ht="15">
      <c r="A27" s="4"/>
      <c r="B27" s="17"/>
      <c r="C27" s="18"/>
      <c r="D27" s="18"/>
      <c r="E27" s="19"/>
      <c r="F27" s="19"/>
      <c r="G27" s="5"/>
    </row>
    <row r="28" spans="1:7" ht="15">
      <c r="A28" s="4"/>
      <c r="B28" s="17" t="s">
        <v>21</v>
      </c>
      <c r="C28" s="18"/>
      <c r="D28" s="18"/>
      <c r="E28" s="19"/>
      <c r="F28" s="21"/>
      <c r="G28" s="5"/>
    </row>
    <row r="29" spans="1:7" ht="15">
      <c r="A29" s="4"/>
      <c r="B29" s="20" t="s">
        <v>22</v>
      </c>
      <c r="C29" s="42" t="s">
        <v>40</v>
      </c>
      <c r="D29" s="66">
        <f>SUM(E24:E24)+((E24*2)/12)</f>
        <v>1225</v>
      </c>
      <c r="E29" s="19"/>
      <c r="F29" s="21">
        <f>IF(D29&gt;=$K$9,$K$9*C29,D29*C29)</f>
        <v>57.575</v>
      </c>
      <c r="G29" s="5"/>
    </row>
    <row r="30" spans="1:7" ht="15">
      <c r="A30" s="4"/>
      <c r="B30" s="22" t="s">
        <v>55</v>
      </c>
      <c r="C30" s="62">
        <f>1.6%+0.1%</f>
        <v>0.017</v>
      </c>
      <c r="D30" s="66">
        <f>SUM(E24)+((E24*2)/12)</f>
        <v>1225</v>
      </c>
      <c r="E30" s="19"/>
      <c r="F30" s="21">
        <f>IF(D30&gt;=$K$9,$K$9*C30,D30*C30)</f>
        <v>20.825000000000003</v>
      </c>
      <c r="G30" s="5"/>
    </row>
    <row r="31" spans="1:8" ht="15">
      <c r="A31" s="4"/>
      <c r="B31" s="22"/>
      <c r="C31" s="43"/>
      <c r="D31" s="43"/>
      <c r="E31" s="19"/>
      <c r="F31" s="21"/>
      <c r="G31" s="5"/>
      <c r="H31" s="24"/>
    </row>
    <row r="32" spans="1:7" ht="15">
      <c r="A32" s="4"/>
      <c r="B32" s="20"/>
      <c r="C32" s="44"/>
      <c r="D32" s="44"/>
      <c r="E32" s="19"/>
      <c r="F32" s="21"/>
      <c r="G32" s="5"/>
    </row>
    <row r="33" spans="1:7" ht="15">
      <c r="A33" s="4"/>
      <c r="B33" s="20" t="s">
        <v>25</v>
      </c>
      <c r="C33" s="68">
        <v>0.02</v>
      </c>
      <c r="D33" s="67">
        <f>SUM(E24:E24)</f>
        <v>1050</v>
      </c>
      <c r="E33" s="19"/>
      <c r="F33" s="21">
        <f>+D33*C33</f>
        <v>21</v>
      </c>
      <c r="G33" s="5"/>
    </row>
    <row r="34" spans="1:7" ht="15">
      <c r="A34" s="4"/>
      <c r="B34" s="20"/>
      <c r="C34" s="18"/>
      <c r="D34" s="18"/>
      <c r="E34" s="19"/>
      <c r="F34" s="21"/>
      <c r="G34" s="5"/>
    </row>
    <row r="35" spans="1:7" ht="15">
      <c r="A35" s="4"/>
      <c r="B35" s="25"/>
      <c r="C35" s="26"/>
      <c r="D35" s="26"/>
      <c r="E35" s="27"/>
      <c r="F35" s="28"/>
      <c r="G35" s="5"/>
    </row>
    <row r="36" spans="1:7" ht="15">
      <c r="A36" s="4"/>
      <c r="B36" s="75" t="s">
        <v>26</v>
      </c>
      <c r="C36" s="76"/>
      <c r="D36" s="60"/>
      <c r="E36" s="29">
        <f>SUM(E24:E24)</f>
        <v>1050</v>
      </c>
      <c r="F36" s="29">
        <f>SUM(F29:F33)</f>
        <v>99.4</v>
      </c>
      <c r="G36" s="5"/>
    </row>
    <row r="37" spans="1:7" ht="15">
      <c r="A37" s="4"/>
      <c r="B37" s="9"/>
      <c r="C37" s="9"/>
      <c r="D37" s="9"/>
      <c r="E37" s="9"/>
      <c r="F37" s="9"/>
      <c r="G37" s="5"/>
    </row>
    <row r="38" spans="1:7" ht="15">
      <c r="A38" s="4"/>
      <c r="B38" s="9"/>
      <c r="C38" s="74" t="s">
        <v>27</v>
      </c>
      <c r="D38" s="81"/>
      <c r="E38" s="77"/>
      <c r="F38" s="29">
        <f>+E36-F36</f>
        <v>950.6</v>
      </c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30" t="s">
        <v>28</v>
      </c>
      <c r="C40" s="31"/>
      <c r="D40" s="31"/>
      <c r="E40" s="30" t="s">
        <v>53</v>
      </c>
      <c r="F40" s="31"/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9"/>
      <c r="C42" s="9"/>
      <c r="D42" s="9"/>
      <c r="E42" s="9" t="s">
        <v>29</v>
      </c>
      <c r="F42" s="9"/>
      <c r="G42" s="5"/>
    </row>
    <row r="43" spans="1:7" ht="15">
      <c r="A43" s="4"/>
      <c r="B43" s="9"/>
      <c r="C43" s="9"/>
      <c r="D43" s="9"/>
      <c r="E43" s="9"/>
      <c r="F43" s="9"/>
      <c r="G43" s="5"/>
    </row>
    <row r="44" spans="1:7" ht="15">
      <c r="A44" s="4"/>
      <c r="B44" s="9"/>
      <c r="C44" s="9"/>
      <c r="D44" s="9"/>
      <c r="E44" s="9"/>
      <c r="F44" s="9"/>
      <c r="G44" s="5"/>
    </row>
    <row r="45" spans="1:7" ht="15.75" thickBot="1">
      <c r="A45" s="32"/>
      <c r="B45" s="33"/>
      <c r="C45" s="33"/>
      <c r="D45" s="33"/>
      <c r="E45" s="33"/>
      <c r="F45" s="33"/>
      <c r="G45" s="34"/>
    </row>
    <row r="46" ht="16.5" thickBot="1" thickTop="1"/>
    <row r="47" spans="1:7" ht="15.75" thickTop="1">
      <c r="A47" s="1"/>
      <c r="B47" s="2"/>
      <c r="C47" s="2"/>
      <c r="D47" s="2"/>
      <c r="E47" s="2"/>
      <c r="F47" s="2"/>
      <c r="G47" s="3"/>
    </row>
    <row r="48" spans="1:7" ht="15">
      <c r="A48" s="4"/>
      <c r="B48" s="50" t="s">
        <v>30</v>
      </c>
      <c r="C48" s="51"/>
      <c r="D48" s="51"/>
      <c r="E48" s="51"/>
      <c r="F48" s="52"/>
      <c r="G48" s="5"/>
    </row>
    <row r="49" spans="1:7" ht="15">
      <c r="A49" s="4"/>
      <c r="B49" s="53" t="s">
        <v>31</v>
      </c>
      <c r="C49" s="54"/>
      <c r="D49" s="54"/>
      <c r="E49" s="54"/>
      <c r="F49" s="55"/>
      <c r="G49" s="5"/>
    </row>
    <row r="50" spans="1:7" ht="15">
      <c r="A50" s="4"/>
      <c r="B50" s="35" t="s">
        <v>32</v>
      </c>
      <c r="C50" s="31"/>
      <c r="D50" s="31"/>
      <c r="E50" s="31"/>
      <c r="F50" s="36"/>
      <c r="G50" s="5"/>
    </row>
    <row r="51" spans="1:7" ht="15">
      <c r="A51" s="4"/>
      <c r="B51" s="35"/>
      <c r="C51" s="31" t="s">
        <v>33</v>
      </c>
      <c r="D51" s="31"/>
      <c r="E51" s="31"/>
      <c r="F51" s="45">
        <f>+E24</f>
        <v>1050</v>
      </c>
      <c r="G51" s="5"/>
    </row>
    <row r="52" spans="1:7" ht="15">
      <c r="A52" s="4"/>
      <c r="B52" s="35"/>
      <c r="C52" s="31" t="s">
        <v>34</v>
      </c>
      <c r="D52" s="31"/>
      <c r="E52" s="31"/>
      <c r="F52" s="45">
        <f>(F51*2)/12</f>
        <v>175</v>
      </c>
      <c r="G52" s="5"/>
    </row>
    <row r="53" spans="1:7" ht="15">
      <c r="A53" s="4"/>
      <c r="B53" s="35"/>
      <c r="C53" s="31"/>
      <c r="D53" s="31"/>
      <c r="E53" s="31"/>
      <c r="F53" s="45"/>
      <c r="G53" s="5"/>
    </row>
    <row r="54" spans="1:7" ht="15">
      <c r="A54" s="4"/>
      <c r="B54" s="35"/>
      <c r="C54" s="31"/>
      <c r="D54" s="31"/>
      <c r="E54" s="31" t="s">
        <v>35</v>
      </c>
      <c r="F54" s="45">
        <f>SUM(F51:F53)</f>
        <v>1225</v>
      </c>
      <c r="G54" s="5"/>
    </row>
    <row r="55" spans="1:7" ht="15">
      <c r="A55" s="4"/>
      <c r="B55" s="35" t="s">
        <v>36</v>
      </c>
      <c r="C55" s="31"/>
      <c r="D55" s="31"/>
      <c r="E55" s="31"/>
      <c r="F55" s="45"/>
      <c r="G55" s="5"/>
    </row>
    <row r="56" spans="1:7" ht="15">
      <c r="A56" s="4"/>
      <c r="B56" s="35" t="s">
        <v>37</v>
      </c>
      <c r="C56" s="31"/>
      <c r="D56" s="31"/>
      <c r="E56" s="31"/>
      <c r="F56" s="45">
        <f>+F54</f>
        <v>1225</v>
      </c>
      <c r="G56" s="5"/>
    </row>
    <row r="57" spans="1:7" ht="15">
      <c r="A57" s="4"/>
      <c r="B57" s="35" t="s">
        <v>38</v>
      </c>
      <c r="C57" s="31"/>
      <c r="D57" s="31"/>
      <c r="E57" s="31"/>
      <c r="F57" s="45"/>
      <c r="G57" s="5"/>
    </row>
    <row r="58" spans="1:7" ht="15">
      <c r="A58" s="4"/>
      <c r="B58" s="37" t="s">
        <v>39</v>
      </c>
      <c r="C58" s="38"/>
      <c r="D58" s="38"/>
      <c r="E58" s="39"/>
      <c r="F58" s="46">
        <f>+F54</f>
        <v>1225</v>
      </c>
      <c r="G58" s="5"/>
    </row>
    <row r="59" spans="1:7" ht="15.75" thickBot="1">
      <c r="A59" s="32"/>
      <c r="B59" s="33"/>
      <c r="C59" s="33"/>
      <c r="D59" s="33"/>
      <c r="E59" s="33"/>
      <c r="F59" s="33"/>
      <c r="G59" s="34"/>
    </row>
    <row r="60" ht="15.75" thickTop="1"/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spans="5:6" ht="15">
      <c r="E69" s="40"/>
      <c r="F69" s="24"/>
    </row>
    <row r="70" ht="15">
      <c r="F70" s="24"/>
    </row>
    <row r="71" ht="15">
      <c r="F71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6:C36"/>
    <mergeCell ref="C38:E38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1"/>
  <sheetViews>
    <sheetView zoomScalePageLayoutView="0" workbookViewId="0" topLeftCell="A13">
      <selection activeCell="C31" sqref="C31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3" spans="9:11" ht="15">
      <c r="I3" t="s">
        <v>54</v>
      </c>
      <c r="K3">
        <v>1050</v>
      </c>
    </row>
    <row r="4" ht="15">
      <c r="I4" t="s">
        <v>56</v>
      </c>
    </row>
    <row r="5" ht="15">
      <c r="I5" t="s">
        <v>57</v>
      </c>
    </row>
    <row r="6" ht="15">
      <c r="I6" t="s">
        <v>58</v>
      </c>
    </row>
    <row r="7" ht="15.75" thickBot="1">
      <c r="I7" t="s">
        <v>59</v>
      </c>
    </row>
    <row r="8" spans="1:7" ht="15.75" thickTop="1">
      <c r="A8" s="1"/>
      <c r="B8" s="2"/>
      <c r="C8" s="2"/>
      <c r="D8" s="2"/>
      <c r="E8" s="2"/>
      <c r="F8" s="2"/>
      <c r="G8" s="3"/>
    </row>
    <row r="9" spans="1:11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  <c r="I9" s="63" t="s">
        <v>60</v>
      </c>
      <c r="K9">
        <f>43162.92</f>
        <v>43162.92</v>
      </c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9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  <c r="I11" t="s">
        <v>62</v>
      </c>
    </row>
    <row r="12" spans="1:9" ht="15">
      <c r="A12" s="4"/>
      <c r="B12" s="9"/>
      <c r="C12" s="9"/>
      <c r="D12" s="9"/>
      <c r="E12" s="9"/>
      <c r="F12" s="9"/>
      <c r="G12" s="5"/>
      <c r="I12" t="s">
        <v>63</v>
      </c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9" ht="15">
      <c r="A14" s="4"/>
      <c r="B14" s="79" t="s">
        <v>43</v>
      </c>
      <c r="C14" s="80"/>
      <c r="D14" s="65"/>
      <c r="E14" s="79" t="s">
        <v>44</v>
      </c>
      <c r="F14" s="80"/>
      <c r="G14" s="5"/>
      <c r="I14" t="s">
        <v>64</v>
      </c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7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v>1050</v>
      </c>
      <c r="F24" s="19"/>
      <c r="G24" s="5"/>
    </row>
    <row r="25" spans="1:7" ht="15">
      <c r="A25" s="4"/>
      <c r="B25" s="20"/>
      <c r="C25" s="18"/>
      <c r="D25" s="18"/>
      <c r="E25" s="19"/>
      <c r="F25" s="19"/>
      <c r="G25" s="5"/>
    </row>
    <row r="26" spans="1:7" ht="15">
      <c r="A26" s="4"/>
      <c r="B26" s="17" t="s">
        <v>20</v>
      </c>
      <c r="C26" s="18"/>
      <c r="D26" s="18"/>
      <c r="E26" s="19"/>
      <c r="F26" s="19"/>
      <c r="G26" s="5"/>
    </row>
    <row r="27" spans="1:7" ht="15">
      <c r="A27" s="4"/>
      <c r="B27" s="17"/>
      <c r="C27" s="18"/>
      <c r="D27" s="18"/>
      <c r="E27" s="19"/>
      <c r="F27" s="19"/>
      <c r="G27" s="5"/>
    </row>
    <row r="28" spans="1:7" ht="15">
      <c r="A28" s="4"/>
      <c r="B28" s="17" t="s">
        <v>21</v>
      </c>
      <c r="C28" s="18"/>
      <c r="D28" s="18"/>
      <c r="E28" s="19"/>
      <c r="F28" s="21"/>
      <c r="G28" s="5"/>
    </row>
    <row r="29" spans="1:7" ht="15">
      <c r="A29" s="4"/>
      <c r="B29" s="20" t="s">
        <v>22</v>
      </c>
      <c r="C29" s="42" t="s">
        <v>40</v>
      </c>
      <c r="D29" s="66">
        <f>SUM(E24:E24)+((E24*2)/6)</f>
        <v>1400</v>
      </c>
      <c r="E29" s="19"/>
      <c r="F29" s="21">
        <f>IF(D29&gt;=$K$9,$K$9*C29,D29*C29)</f>
        <v>65.8</v>
      </c>
      <c r="G29" s="5"/>
    </row>
    <row r="30" spans="1:7" ht="15">
      <c r="A30" s="4"/>
      <c r="B30" s="22" t="s">
        <v>55</v>
      </c>
      <c r="C30" s="62">
        <f>1.55%+0.1%</f>
        <v>0.0165</v>
      </c>
      <c r="D30" s="66">
        <f>SUM(E24:E24)+((E24*2)/6)</f>
        <v>1400</v>
      </c>
      <c r="E30" s="19"/>
      <c r="F30" s="21">
        <f>IF(D30&gt;=$K$9,$K$9*C30,D30*C30)</f>
        <v>23.1</v>
      </c>
      <c r="G30" s="5"/>
    </row>
    <row r="31" spans="1:8" ht="15">
      <c r="A31" s="4"/>
      <c r="B31" s="22"/>
      <c r="C31" s="43"/>
      <c r="D31" s="43"/>
      <c r="E31" s="19"/>
      <c r="F31" s="21"/>
      <c r="G31" s="5"/>
      <c r="H31" s="24"/>
    </row>
    <row r="32" spans="1:7" ht="15">
      <c r="A32" s="4"/>
      <c r="B32" s="20"/>
      <c r="C32" s="44"/>
      <c r="D32" s="44"/>
      <c r="E32" s="19"/>
      <c r="F32" s="21"/>
      <c r="G32" s="5"/>
    </row>
    <row r="33" spans="1:7" ht="15">
      <c r="A33" s="4"/>
      <c r="B33" s="20" t="s">
        <v>25</v>
      </c>
      <c r="C33" s="68">
        <v>0.13</v>
      </c>
      <c r="D33" s="67">
        <f>SUM(E24:E24)</f>
        <v>1050</v>
      </c>
      <c r="E33" s="19"/>
      <c r="F33" s="21">
        <f>+D33*C33</f>
        <v>136.5</v>
      </c>
      <c r="G33" s="5"/>
    </row>
    <row r="34" spans="1:7" ht="15">
      <c r="A34" s="4"/>
      <c r="B34" s="20"/>
      <c r="C34" s="18"/>
      <c r="D34" s="18"/>
      <c r="E34" s="19"/>
      <c r="F34" s="21"/>
      <c r="G34" s="5"/>
    </row>
    <row r="35" spans="1:7" ht="15">
      <c r="A35" s="4"/>
      <c r="B35" s="25"/>
      <c r="C35" s="26"/>
      <c r="D35" s="26"/>
      <c r="E35" s="27"/>
      <c r="F35" s="28"/>
      <c r="G35" s="5"/>
    </row>
    <row r="36" spans="1:7" ht="15">
      <c r="A36" s="4"/>
      <c r="B36" s="75" t="s">
        <v>26</v>
      </c>
      <c r="C36" s="76"/>
      <c r="D36" s="60"/>
      <c r="E36" s="29">
        <f>SUM(E24:E24)</f>
        <v>1050</v>
      </c>
      <c r="F36" s="29">
        <f>SUM(F29:F33)</f>
        <v>225.4</v>
      </c>
      <c r="G36" s="5"/>
    </row>
    <row r="37" spans="1:7" ht="15">
      <c r="A37" s="4"/>
      <c r="B37" s="9"/>
      <c r="C37" s="9"/>
      <c r="D37" s="9"/>
      <c r="E37" s="9"/>
      <c r="F37" s="9"/>
      <c r="G37" s="5"/>
    </row>
    <row r="38" spans="1:7" ht="15">
      <c r="A38" s="4"/>
      <c r="B38" s="9"/>
      <c r="C38" s="74" t="s">
        <v>27</v>
      </c>
      <c r="D38" s="81"/>
      <c r="E38" s="77"/>
      <c r="F38" s="29">
        <f>+E36-F36</f>
        <v>824.6</v>
      </c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30" t="s">
        <v>28</v>
      </c>
      <c r="C40" s="31"/>
      <c r="D40" s="31"/>
      <c r="E40" s="30" t="s">
        <v>53</v>
      </c>
      <c r="F40" s="31"/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9"/>
      <c r="C42" s="9"/>
      <c r="D42" s="9"/>
      <c r="E42" s="9" t="s">
        <v>29</v>
      </c>
      <c r="F42" s="9"/>
      <c r="G42" s="5"/>
    </row>
    <row r="43" spans="1:7" ht="15">
      <c r="A43" s="4"/>
      <c r="B43" s="9"/>
      <c r="C43" s="9"/>
      <c r="D43" s="9"/>
      <c r="E43" s="9"/>
      <c r="F43" s="9"/>
      <c r="G43" s="5"/>
    </row>
    <row r="44" spans="1:7" ht="15">
      <c r="A44" s="4"/>
      <c r="B44" s="9"/>
      <c r="C44" s="9"/>
      <c r="D44" s="9"/>
      <c r="E44" s="9"/>
      <c r="F44" s="9"/>
      <c r="G44" s="5"/>
    </row>
    <row r="45" spans="1:7" ht="15.75" thickBot="1">
      <c r="A45" s="32"/>
      <c r="B45" s="33"/>
      <c r="C45" s="33"/>
      <c r="D45" s="33"/>
      <c r="E45" s="33"/>
      <c r="F45" s="33"/>
      <c r="G45" s="34"/>
    </row>
    <row r="46" ht="16.5" thickBot="1" thickTop="1"/>
    <row r="47" spans="1:7" ht="15.75" thickTop="1">
      <c r="A47" s="1"/>
      <c r="B47" s="2"/>
      <c r="C47" s="2"/>
      <c r="D47" s="2"/>
      <c r="E47" s="2"/>
      <c r="F47" s="2"/>
      <c r="G47" s="3"/>
    </row>
    <row r="48" spans="1:7" ht="15">
      <c r="A48" s="4"/>
      <c r="B48" s="50" t="s">
        <v>30</v>
      </c>
      <c r="C48" s="51"/>
      <c r="D48" s="51"/>
      <c r="E48" s="51"/>
      <c r="F48" s="52"/>
      <c r="G48" s="5"/>
    </row>
    <row r="49" spans="1:7" ht="15">
      <c r="A49" s="4"/>
      <c r="B49" s="53" t="s">
        <v>31</v>
      </c>
      <c r="C49" s="54"/>
      <c r="D49" s="54"/>
      <c r="E49" s="54"/>
      <c r="F49" s="55"/>
      <c r="G49" s="5"/>
    </row>
    <row r="50" spans="1:7" ht="15">
      <c r="A50" s="4"/>
      <c r="B50" s="35" t="s">
        <v>32</v>
      </c>
      <c r="C50" s="31"/>
      <c r="D50" s="31"/>
      <c r="E50" s="31"/>
      <c r="F50" s="36"/>
      <c r="G50" s="5"/>
    </row>
    <row r="51" spans="1:7" ht="15">
      <c r="A51" s="4"/>
      <c r="B51" s="35"/>
      <c r="C51" s="31" t="s">
        <v>33</v>
      </c>
      <c r="D51" s="31"/>
      <c r="E51" s="31"/>
      <c r="F51" s="45">
        <f>+E24</f>
        <v>1050</v>
      </c>
      <c r="G51" s="5"/>
    </row>
    <row r="52" spans="1:7" ht="15">
      <c r="A52" s="4"/>
      <c r="B52" s="35"/>
      <c r="C52" s="31" t="s">
        <v>34</v>
      </c>
      <c r="D52" s="31"/>
      <c r="E52" s="31"/>
      <c r="F52" s="45" t="e">
        <f>+#REF!+#REF!</f>
        <v>#REF!</v>
      </c>
      <c r="G52" s="5"/>
    </row>
    <row r="53" spans="1:7" ht="15">
      <c r="A53" s="4"/>
      <c r="B53" s="35"/>
      <c r="C53" s="31"/>
      <c r="D53" s="31"/>
      <c r="E53" s="31"/>
      <c r="F53" s="45"/>
      <c r="G53" s="5"/>
    </row>
    <row r="54" spans="1:7" ht="15">
      <c r="A54" s="4"/>
      <c r="B54" s="35"/>
      <c r="C54" s="31"/>
      <c r="D54" s="31"/>
      <c r="E54" s="31" t="s">
        <v>35</v>
      </c>
      <c r="F54" s="45" t="e">
        <f>SUM(F51:F53)</f>
        <v>#REF!</v>
      </c>
      <c r="G54" s="5"/>
    </row>
    <row r="55" spans="1:7" ht="15">
      <c r="A55" s="4"/>
      <c r="B55" s="35" t="s">
        <v>36</v>
      </c>
      <c r="C55" s="31"/>
      <c r="D55" s="31"/>
      <c r="E55" s="31"/>
      <c r="F55" s="45"/>
      <c r="G55" s="5"/>
    </row>
    <row r="56" spans="1:7" ht="15">
      <c r="A56" s="4"/>
      <c r="B56" s="35" t="s">
        <v>37</v>
      </c>
      <c r="C56" s="31"/>
      <c r="D56" s="31"/>
      <c r="E56" s="31"/>
      <c r="F56" s="45" t="e">
        <f>+F54</f>
        <v>#REF!</v>
      </c>
      <c r="G56" s="5"/>
    </row>
    <row r="57" spans="1:7" ht="15">
      <c r="A57" s="4"/>
      <c r="B57" s="35" t="s">
        <v>38</v>
      </c>
      <c r="C57" s="31"/>
      <c r="D57" s="31"/>
      <c r="E57" s="31"/>
      <c r="F57" s="45"/>
      <c r="G57" s="5"/>
    </row>
    <row r="58" spans="1:7" ht="15">
      <c r="A58" s="4"/>
      <c r="B58" s="37" t="s">
        <v>39</v>
      </c>
      <c r="C58" s="38"/>
      <c r="D58" s="38"/>
      <c r="E58" s="39"/>
      <c r="F58" s="46" t="e">
        <f>+F54</f>
        <v>#REF!</v>
      </c>
      <c r="G58" s="5"/>
    </row>
    <row r="59" spans="1:7" ht="15.75" thickBot="1">
      <c r="A59" s="32"/>
      <c r="B59" s="33"/>
      <c r="C59" s="33"/>
      <c r="D59" s="33"/>
      <c r="E59" s="33"/>
      <c r="F59" s="33"/>
      <c r="G59" s="34"/>
    </row>
    <row r="60" ht="15.75" thickTop="1"/>
    <row r="64" ht="15">
      <c r="F64" s="24"/>
    </row>
    <row r="65" ht="15">
      <c r="F65" s="24"/>
    </row>
    <row r="66" ht="15">
      <c r="F66" s="24"/>
    </row>
    <row r="67" ht="15">
      <c r="F67" s="24"/>
    </row>
    <row r="68" ht="15">
      <c r="F68" s="24"/>
    </row>
    <row r="69" spans="5:6" ht="15">
      <c r="E69" s="40"/>
      <c r="F69" s="24"/>
    </row>
    <row r="70" ht="15">
      <c r="F70" s="24"/>
    </row>
    <row r="71" ht="15">
      <c r="F71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6:C36"/>
    <mergeCell ref="C38:E38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9"/>
  <sheetViews>
    <sheetView zoomScalePageLayoutView="0" workbookViewId="0" topLeftCell="A34">
      <selection activeCell="H17" sqref="H17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3" spans="9:11" ht="15">
      <c r="I3" t="s">
        <v>54</v>
      </c>
      <c r="K3">
        <v>1050</v>
      </c>
    </row>
    <row r="4" ht="15">
      <c r="I4" t="s">
        <v>56</v>
      </c>
    </row>
    <row r="5" ht="15">
      <c r="I5" t="s">
        <v>57</v>
      </c>
    </row>
    <row r="6" ht="15">
      <c r="I6" t="s">
        <v>58</v>
      </c>
    </row>
    <row r="7" ht="15.75" thickBot="1">
      <c r="I7" t="s">
        <v>59</v>
      </c>
    </row>
    <row r="8" spans="1:7" ht="15.75" thickTop="1">
      <c r="A8" s="1"/>
      <c r="B8" s="2"/>
      <c r="C8" s="2"/>
      <c r="D8" s="2"/>
      <c r="E8" s="2"/>
      <c r="F8" s="2"/>
      <c r="G8" s="3"/>
    </row>
    <row r="9" spans="1:11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  <c r="I9" s="63" t="s">
        <v>60</v>
      </c>
      <c r="K9">
        <f>43162.92</f>
        <v>43162.92</v>
      </c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9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  <c r="I11" t="s">
        <v>62</v>
      </c>
    </row>
    <row r="12" spans="1:9" ht="15">
      <c r="A12" s="4"/>
      <c r="B12" s="9"/>
      <c r="C12" s="9"/>
      <c r="D12" s="9"/>
      <c r="E12" s="9"/>
      <c r="F12" s="9"/>
      <c r="G12" s="5"/>
      <c r="I12" t="s">
        <v>63</v>
      </c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9" ht="15">
      <c r="A14" s="4"/>
      <c r="B14" s="79" t="s">
        <v>43</v>
      </c>
      <c r="C14" s="80"/>
      <c r="D14" s="65"/>
      <c r="E14" s="79" t="s">
        <v>44</v>
      </c>
      <c r="F14" s="80"/>
      <c r="G14" s="5"/>
      <c r="I14" t="s">
        <v>66</v>
      </c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7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v>1050</v>
      </c>
      <c r="F24" s="19"/>
      <c r="G24" s="5"/>
    </row>
    <row r="25" spans="1:7" ht="15">
      <c r="A25" s="4"/>
      <c r="B25" s="20"/>
      <c r="C25" s="18"/>
      <c r="D25" s="18"/>
      <c r="E25" s="19"/>
      <c r="F25" s="19"/>
      <c r="G25" s="5"/>
    </row>
    <row r="26" spans="1:7" ht="15">
      <c r="A26" s="4"/>
      <c r="B26" s="17" t="s">
        <v>20</v>
      </c>
      <c r="C26" s="18"/>
      <c r="D26" s="18"/>
      <c r="E26" s="19"/>
      <c r="F26" s="19"/>
      <c r="G26" s="5"/>
    </row>
    <row r="27" spans="1:7" ht="15">
      <c r="A27" s="4"/>
      <c r="B27" s="17"/>
      <c r="C27" s="18"/>
      <c r="D27" s="18"/>
      <c r="E27" s="19"/>
      <c r="F27" s="19"/>
      <c r="G27" s="5"/>
    </row>
    <row r="28" spans="1:7" ht="15">
      <c r="A28" s="4"/>
      <c r="B28" s="17" t="s">
        <v>21</v>
      </c>
      <c r="C28" s="18"/>
      <c r="D28" s="18"/>
      <c r="E28" s="19"/>
      <c r="F28" s="21"/>
      <c r="G28" s="5"/>
    </row>
    <row r="29" spans="1:8" ht="15">
      <c r="A29" s="4"/>
      <c r="B29" s="22"/>
      <c r="C29" s="43"/>
      <c r="D29" s="43"/>
      <c r="E29" s="19"/>
      <c r="F29" s="21"/>
      <c r="G29" s="5"/>
      <c r="H29" s="24"/>
    </row>
    <row r="30" spans="1:7" ht="15">
      <c r="A30" s="4"/>
      <c r="B30" s="20"/>
      <c r="C30" s="44"/>
      <c r="D30" s="44"/>
      <c r="E30" s="19"/>
      <c r="F30" s="21"/>
      <c r="G30" s="5"/>
    </row>
    <row r="31" spans="1:7" ht="15">
      <c r="A31" s="4"/>
      <c r="B31" s="20" t="s">
        <v>25</v>
      </c>
      <c r="C31" s="68">
        <v>0.02</v>
      </c>
      <c r="D31" s="67">
        <f>SUM(E24:E24)</f>
        <v>1050</v>
      </c>
      <c r="E31" s="19"/>
      <c r="F31" s="21">
        <f>+D31*C31</f>
        <v>21</v>
      </c>
      <c r="G31" s="5"/>
    </row>
    <row r="32" spans="1:7" ht="15">
      <c r="A32" s="4"/>
      <c r="B32" s="20"/>
      <c r="C32" s="18"/>
      <c r="D32" s="18"/>
      <c r="E32" s="19"/>
      <c r="F32" s="21"/>
      <c r="G32" s="5"/>
    </row>
    <row r="33" spans="1:7" ht="15">
      <c r="A33" s="4"/>
      <c r="B33" s="25"/>
      <c r="C33" s="26"/>
      <c r="D33" s="26"/>
      <c r="E33" s="27"/>
      <c r="F33" s="28"/>
      <c r="G33" s="5"/>
    </row>
    <row r="34" spans="1:7" ht="15">
      <c r="A34" s="4"/>
      <c r="B34" s="75" t="s">
        <v>26</v>
      </c>
      <c r="C34" s="76"/>
      <c r="D34" s="60"/>
      <c r="E34" s="29">
        <f>SUM(E24:E24)</f>
        <v>1050</v>
      </c>
      <c r="F34" s="29">
        <f>SUM(F29:F31)</f>
        <v>21</v>
      </c>
      <c r="G34" s="5"/>
    </row>
    <row r="35" spans="1:7" ht="15">
      <c r="A35" s="4"/>
      <c r="B35" s="9"/>
      <c r="C35" s="9"/>
      <c r="D35" s="9"/>
      <c r="E35" s="9"/>
      <c r="F35" s="9"/>
      <c r="G35" s="5"/>
    </row>
    <row r="36" spans="1:7" ht="15">
      <c r="A36" s="4"/>
      <c r="B36" s="9"/>
      <c r="C36" s="74" t="s">
        <v>27</v>
      </c>
      <c r="D36" s="81"/>
      <c r="E36" s="77"/>
      <c r="F36" s="29">
        <f>+E34-F34</f>
        <v>1029</v>
      </c>
      <c r="G36" s="5"/>
    </row>
    <row r="37" spans="1:7" ht="15">
      <c r="A37" s="4"/>
      <c r="B37" s="9"/>
      <c r="C37" s="9"/>
      <c r="D37" s="9"/>
      <c r="E37" s="9"/>
      <c r="F37" s="9"/>
      <c r="G37" s="5"/>
    </row>
    <row r="38" spans="1:7" ht="15">
      <c r="A38" s="4"/>
      <c r="B38" s="30" t="s">
        <v>28</v>
      </c>
      <c r="C38" s="31"/>
      <c r="D38" s="31"/>
      <c r="E38" s="30" t="s">
        <v>53</v>
      </c>
      <c r="F38" s="31"/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9"/>
      <c r="C40" s="9"/>
      <c r="D40" s="9"/>
      <c r="E40" s="9" t="s">
        <v>29</v>
      </c>
      <c r="F40" s="9"/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9"/>
      <c r="C42" s="9"/>
      <c r="D42" s="9"/>
      <c r="E42" s="9"/>
      <c r="F42" s="9"/>
      <c r="G42" s="5"/>
    </row>
    <row r="43" spans="1:7" ht="15.75" thickBot="1">
      <c r="A43" s="32"/>
      <c r="B43" s="33"/>
      <c r="C43" s="33"/>
      <c r="D43" s="33"/>
      <c r="E43" s="33"/>
      <c r="F43" s="33"/>
      <c r="G43" s="34"/>
    </row>
    <row r="44" ht="16.5" thickBot="1" thickTop="1"/>
    <row r="45" spans="1:7" ht="15.75" thickTop="1">
      <c r="A45" s="1"/>
      <c r="B45" s="2"/>
      <c r="C45" s="2"/>
      <c r="D45" s="2"/>
      <c r="E45" s="2"/>
      <c r="F45" s="2"/>
      <c r="G45" s="3"/>
    </row>
    <row r="46" spans="1:7" ht="15">
      <c r="A46" s="4"/>
      <c r="B46" s="50" t="s">
        <v>30</v>
      </c>
      <c r="C46" s="51"/>
      <c r="D46" s="51"/>
      <c r="E46" s="51"/>
      <c r="F46" s="52"/>
      <c r="G46" s="5"/>
    </row>
    <row r="47" spans="1:7" ht="15">
      <c r="A47" s="4"/>
      <c r="B47" s="53" t="s">
        <v>31</v>
      </c>
      <c r="C47" s="54"/>
      <c r="D47" s="54"/>
      <c r="E47" s="54"/>
      <c r="F47" s="55"/>
      <c r="G47" s="5"/>
    </row>
    <row r="48" spans="1:7" ht="15">
      <c r="A48" s="4"/>
      <c r="B48" s="35" t="s">
        <v>32</v>
      </c>
      <c r="C48" s="31"/>
      <c r="D48" s="31"/>
      <c r="E48" s="31"/>
      <c r="F48" s="36"/>
      <c r="G48" s="5"/>
    </row>
    <row r="49" spans="1:7" ht="15">
      <c r="A49" s="4"/>
      <c r="B49" s="35"/>
      <c r="C49" s="31" t="s">
        <v>33</v>
      </c>
      <c r="D49" s="31"/>
      <c r="E49" s="31"/>
      <c r="F49" s="45">
        <f>+E24</f>
        <v>1050</v>
      </c>
      <c r="G49" s="5"/>
    </row>
    <row r="50" spans="1:7" ht="15">
      <c r="A50" s="4"/>
      <c r="B50" s="35"/>
      <c r="C50" s="31" t="s">
        <v>34</v>
      </c>
      <c r="D50" s="31"/>
      <c r="E50" s="31"/>
      <c r="F50" s="45"/>
      <c r="G50" s="5"/>
    </row>
    <row r="51" spans="1:7" ht="15">
      <c r="A51" s="4"/>
      <c r="B51" s="35"/>
      <c r="C51" s="31"/>
      <c r="D51" s="31"/>
      <c r="E51" s="31"/>
      <c r="F51" s="45"/>
      <c r="G51" s="5"/>
    </row>
    <row r="52" spans="1:7" ht="15">
      <c r="A52" s="4"/>
      <c r="B52" s="35"/>
      <c r="C52" s="31"/>
      <c r="D52" s="31"/>
      <c r="E52" s="31" t="s">
        <v>35</v>
      </c>
      <c r="F52" s="45">
        <f>SUM(F49:F51)</f>
        <v>1050</v>
      </c>
      <c r="G52" s="5"/>
    </row>
    <row r="53" spans="1:7" ht="15">
      <c r="A53" s="4"/>
      <c r="B53" s="35" t="s">
        <v>36</v>
      </c>
      <c r="C53" s="31"/>
      <c r="D53" s="31"/>
      <c r="E53" s="31"/>
      <c r="F53" s="45"/>
      <c r="G53" s="5"/>
    </row>
    <row r="54" spans="1:7" ht="15">
      <c r="A54" s="4"/>
      <c r="B54" s="35" t="s">
        <v>37</v>
      </c>
      <c r="C54" s="31"/>
      <c r="D54" s="31"/>
      <c r="E54" s="31"/>
      <c r="F54" s="45">
        <f>+F52</f>
        <v>1050</v>
      </c>
      <c r="G54" s="5"/>
    </row>
    <row r="55" spans="1:7" ht="15">
      <c r="A55" s="4"/>
      <c r="B55" s="35" t="s">
        <v>38</v>
      </c>
      <c r="C55" s="31"/>
      <c r="D55" s="31"/>
      <c r="E55" s="31"/>
      <c r="F55" s="45"/>
      <c r="G55" s="5"/>
    </row>
    <row r="56" spans="1:7" ht="15">
      <c r="A56" s="4"/>
      <c r="B56" s="37" t="s">
        <v>39</v>
      </c>
      <c r="C56" s="38"/>
      <c r="D56" s="38"/>
      <c r="E56" s="39"/>
      <c r="F56" s="46">
        <f>+F52</f>
        <v>1050</v>
      </c>
      <c r="G56" s="5"/>
    </row>
    <row r="57" spans="1:7" ht="15.75" thickBot="1">
      <c r="A57" s="32"/>
      <c r="B57" s="33"/>
      <c r="C57" s="33"/>
      <c r="D57" s="33"/>
      <c r="E57" s="33"/>
      <c r="F57" s="33"/>
      <c r="G57" s="34"/>
    </row>
    <row r="58" ht="15.75" thickTop="1"/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spans="5:6" ht="15">
      <c r="E67" s="40"/>
      <c r="F67" s="24"/>
    </row>
    <row r="68" ht="15">
      <c r="F68" s="24"/>
    </row>
    <row r="69" ht="15">
      <c r="F69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4:C34"/>
    <mergeCell ref="C36:E36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9"/>
  <sheetViews>
    <sheetView zoomScalePageLayoutView="0" workbookViewId="0" topLeftCell="A13">
      <selection activeCell="I16" sqref="I16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3" spans="9:11" ht="15">
      <c r="I3" t="s">
        <v>54</v>
      </c>
      <c r="K3">
        <v>1050</v>
      </c>
    </row>
    <row r="4" ht="15">
      <c r="I4" t="s">
        <v>56</v>
      </c>
    </row>
    <row r="5" ht="15">
      <c r="I5" t="s">
        <v>57</v>
      </c>
    </row>
    <row r="6" ht="15">
      <c r="I6" t="s">
        <v>58</v>
      </c>
    </row>
    <row r="7" ht="15.75" thickBot="1">
      <c r="I7" t="s">
        <v>59</v>
      </c>
    </row>
    <row r="8" spans="1:7" ht="15.75" thickTop="1">
      <c r="A8" s="1"/>
      <c r="B8" s="2"/>
      <c r="C8" s="2"/>
      <c r="D8" s="2"/>
      <c r="E8" s="2"/>
      <c r="F8" s="2"/>
      <c r="G8" s="3"/>
    </row>
    <row r="9" spans="1:11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  <c r="I9" s="63" t="s">
        <v>60</v>
      </c>
      <c r="K9">
        <f>43162.92</f>
        <v>43162.92</v>
      </c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9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  <c r="I11" t="s">
        <v>62</v>
      </c>
    </row>
    <row r="12" spans="1:9" ht="15">
      <c r="A12" s="4"/>
      <c r="B12" s="9"/>
      <c r="C12" s="9"/>
      <c r="D12" s="9"/>
      <c r="E12" s="9"/>
      <c r="F12" s="9"/>
      <c r="G12" s="5"/>
      <c r="I12" t="s">
        <v>63</v>
      </c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9" ht="15">
      <c r="A14" s="4"/>
      <c r="B14" s="79" t="s">
        <v>43</v>
      </c>
      <c r="C14" s="80"/>
      <c r="D14" s="65"/>
      <c r="E14" s="79" t="s">
        <v>44</v>
      </c>
      <c r="F14" s="80"/>
      <c r="G14" s="5"/>
      <c r="I14" t="s">
        <v>64</v>
      </c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9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  <c r="I16" t="s">
        <v>66</v>
      </c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v>1050</v>
      </c>
      <c r="F24" s="19"/>
      <c r="G24" s="5"/>
    </row>
    <row r="25" spans="1:7" ht="15">
      <c r="A25" s="4"/>
      <c r="B25" s="20"/>
      <c r="C25" s="18"/>
      <c r="D25" s="18"/>
      <c r="E25" s="19"/>
      <c r="F25" s="19"/>
      <c r="G25" s="5"/>
    </row>
    <row r="26" spans="1:7" ht="15">
      <c r="A26" s="4"/>
      <c r="B26" s="17" t="s">
        <v>20</v>
      </c>
      <c r="C26" s="18"/>
      <c r="D26" s="18"/>
      <c r="E26" s="19"/>
      <c r="F26" s="19"/>
      <c r="G26" s="5"/>
    </row>
    <row r="27" spans="1:7" ht="15">
      <c r="A27" s="4"/>
      <c r="B27" s="17"/>
      <c r="C27" s="18"/>
      <c r="D27" s="18"/>
      <c r="E27" s="19"/>
      <c r="F27" s="19"/>
      <c r="G27" s="5"/>
    </row>
    <row r="28" spans="1:7" ht="15">
      <c r="A28" s="4"/>
      <c r="B28" s="17" t="s">
        <v>21</v>
      </c>
      <c r="C28" s="18"/>
      <c r="D28" s="18"/>
      <c r="E28" s="19"/>
      <c r="F28" s="21"/>
      <c r="G28" s="5"/>
    </row>
    <row r="29" spans="1:8" ht="15">
      <c r="A29" s="4"/>
      <c r="B29" s="22"/>
      <c r="C29" s="43"/>
      <c r="D29" s="43"/>
      <c r="E29" s="19"/>
      <c r="F29" s="21"/>
      <c r="G29" s="5"/>
      <c r="H29" s="24"/>
    </row>
    <row r="30" spans="1:7" ht="15">
      <c r="A30" s="4"/>
      <c r="B30" s="20"/>
      <c r="C30" s="44"/>
      <c r="D30" s="44"/>
      <c r="E30" s="19"/>
      <c r="F30" s="21"/>
      <c r="G30" s="5"/>
    </row>
    <row r="31" spans="1:7" ht="15">
      <c r="A31" s="4"/>
      <c r="B31" s="20" t="s">
        <v>25</v>
      </c>
      <c r="C31" s="68">
        <v>0.13</v>
      </c>
      <c r="D31" s="67">
        <f>SUM(E24:E24)</f>
        <v>1050</v>
      </c>
      <c r="E31" s="19"/>
      <c r="F31" s="21">
        <f>+D31*C31</f>
        <v>136.5</v>
      </c>
      <c r="G31" s="5"/>
    </row>
    <row r="32" spans="1:7" ht="15">
      <c r="A32" s="4"/>
      <c r="B32" s="20"/>
      <c r="C32" s="18"/>
      <c r="D32" s="18"/>
      <c r="E32" s="19"/>
      <c r="F32" s="21"/>
      <c r="G32" s="5"/>
    </row>
    <row r="33" spans="1:7" ht="15">
      <c r="A33" s="4"/>
      <c r="B33" s="25"/>
      <c r="C33" s="26"/>
      <c r="D33" s="26"/>
      <c r="E33" s="27"/>
      <c r="F33" s="28"/>
      <c r="G33" s="5"/>
    </row>
    <row r="34" spans="1:7" ht="15">
      <c r="A34" s="4"/>
      <c r="B34" s="75" t="s">
        <v>26</v>
      </c>
      <c r="C34" s="76"/>
      <c r="D34" s="60"/>
      <c r="E34" s="29">
        <f>SUM(E24:E24)</f>
        <v>1050</v>
      </c>
      <c r="F34" s="29">
        <f>SUM(F29:F31)</f>
        <v>136.5</v>
      </c>
      <c r="G34" s="5"/>
    </row>
    <row r="35" spans="1:7" ht="15">
      <c r="A35" s="4"/>
      <c r="B35" s="9"/>
      <c r="C35" s="9"/>
      <c r="D35" s="9"/>
      <c r="E35" s="9"/>
      <c r="F35" s="9"/>
      <c r="G35" s="5"/>
    </row>
    <row r="36" spans="1:7" ht="15">
      <c r="A36" s="4"/>
      <c r="B36" s="9"/>
      <c r="C36" s="74" t="s">
        <v>27</v>
      </c>
      <c r="D36" s="81"/>
      <c r="E36" s="77"/>
      <c r="F36" s="29">
        <f>+E34-F34</f>
        <v>913.5</v>
      </c>
      <c r="G36" s="5"/>
    </row>
    <row r="37" spans="1:7" ht="15">
      <c r="A37" s="4"/>
      <c r="B37" s="9"/>
      <c r="C37" s="9"/>
      <c r="D37" s="9"/>
      <c r="E37" s="9"/>
      <c r="F37" s="9"/>
      <c r="G37" s="5"/>
    </row>
    <row r="38" spans="1:7" ht="15">
      <c r="A38" s="4"/>
      <c r="B38" s="30" t="s">
        <v>28</v>
      </c>
      <c r="C38" s="31"/>
      <c r="D38" s="31"/>
      <c r="E38" s="30" t="s">
        <v>53</v>
      </c>
      <c r="F38" s="31"/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9"/>
      <c r="C40" s="9"/>
      <c r="D40" s="9"/>
      <c r="E40" s="9" t="s">
        <v>29</v>
      </c>
      <c r="F40" s="9"/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9"/>
      <c r="C42" s="9"/>
      <c r="D42" s="9"/>
      <c r="E42" s="9"/>
      <c r="F42" s="9"/>
      <c r="G42" s="5"/>
    </row>
    <row r="43" spans="1:7" ht="15.75" thickBot="1">
      <c r="A43" s="32"/>
      <c r="B43" s="33"/>
      <c r="C43" s="33"/>
      <c r="D43" s="33"/>
      <c r="E43" s="33"/>
      <c r="F43" s="33"/>
      <c r="G43" s="34"/>
    </row>
    <row r="44" ht="16.5" thickBot="1" thickTop="1"/>
    <row r="45" spans="1:7" ht="15.75" thickTop="1">
      <c r="A45" s="1"/>
      <c r="B45" s="2"/>
      <c r="C45" s="2"/>
      <c r="D45" s="2"/>
      <c r="E45" s="2"/>
      <c r="F45" s="2"/>
      <c r="G45" s="3"/>
    </row>
    <row r="46" spans="1:7" ht="15">
      <c r="A46" s="4"/>
      <c r="B46" s="50" t="s">
        <v>30</v>
      </c>
      <c r="C46" s="51"/>
      <c r="D46" s="51"/>
      <c r="E46" s="51"/>
      <c r="F46" s="52"/>
      <c r="G46" s="5"/>
    </row>
    <row r="47" spans="1:7" ht="15">
      <c r="A47" s="4"/>
      <c r="B47" s="53" t="s">
        <v>31</v>
      </c>
      <c r="C47" s="54"/>
      <c r="D47" s="54"/>
      <c r="E47" s="54"/>
      <c r="F47" s="55"/>
      <c r="G47" s="5"/>
    </row>
    <row r="48" spans="1:7" ht="15">
      <c r="A48" s="4"/>
      <c r="B48" s="35" t="s">
        <v>32</v>
      </c>
      <c r="C48" s="31"/>
      <c r="D48" s="31"/>
      <c r="E48" s="31"/>
      <c r="F48" s="36"/>
      <c r="G48" s="5"/>
    </row>
    <row r="49" spans="1:7" ht="15">
      <c r="A49" s="4"/>
      <c r="B49" s="35"/>
      <c r="C49" s="31" t="s">
        <v>33</v>
      </c>
      <c r="D49" s="31"/>
      <c r="E49" s="31"/>
      <c r="F49" s="45">
        <f>+E24</f>
        <v>1050</v>
      </c>
      <c r="G49" s="5"/>
    </row>
    <row r="50" spans="1:7" ht="15">
      <c r="A50" s="4"/>
      <c r="B50" s="35"/>
      <c r="C50" s="31" t="s">
        <v>34</v>
      </c>
      <c r="D50" s="31"/>
      <c r="E50" s="31"/>
      <c r="F50" s="45"/>
      <c r="G50" s="5"/>
    </row>
    <row r="51" spans="1:7" ht="15">
      <c r="A51" s="4"/>
      <c r="B51" s="35"/>
      <c r="C51" s="31"/>
      <c r="D51" s="31"/>
      <c r="E51" s="31"/>
      <c r="F51" s="45"/>
      <c r="G51" s="5"/>
    </row>
    <row r="52" spans="1:7" ht="15">
      <c r="A52" s="4"/>
      <c r="B52" s="35"/>
      <c r="C52" s="31"/>
      <c r="D52" s="31"/>
      <c r="E52" s="31" t="s">
        <v>35</v>
      </c>
      <c r="F52" s="45">
        <f>SUM(F49:F51)</f>
        <v>1050</v>
      </c>
      <c r="G52" s="5"/>
    </row>
    <row r="53" spans="1:7" ht="15">
      <c r="A53" s="4"/>
      <c r="B53" s="35" t="s">
        <v>36</v>
      </c>
      <c r="C53" s="31"/>
      <c r="D53" s="31"/>
      <c r="E53" s="31"/>
      <c r="F53" s="45"/>
      <c r="G53" s="5"/>
    </row>
    <row r="54" spans="1:7" ht="15">
      <c r="A54" s="4"/>
      <c r="B54" s="35" t="s">
        <v>37</v>
      </c>
      <c r="C54" s="31"/>
      <c r="D54" s="31"/>
      <c r="E54" s="31"/>
      <c r="F54" s="45">
        <f>+F52</f>
        <v>1050</v>
      </c>
      <c r="G54" s="5"/>
    </row>
    <row r="55" spans="1:7" ht="15">
      <c r="A55" s="4"/>
      <c r="B55" s="35" t="s">
        <v>38</v>
      </c>
      <c r="C55" s="31"/>
      <c r="D55" s="31"/>
      <c r="E55" s="31"/>
      <c r="F55" s="45"/>
      <c r="G55" s="5"/>
    </row>
    <row r="56" spans="1:7" ht="15">
      <c r="A56" s="4"/>
      <c r="B56" s="37" t="s">
        <v>39</v>
      </c>
      <c r="C56" s="38"/>
      <c r="D56" s="38"/>
      <c r="E56" s="39"/>
      <c r="F56" s="46">
        <f>+F52</f>
        <v>1050</v>
      </c>
      <c r="G56" s="5"/>
    </row>
    <row r="57" spans="1:7" ht="15.75" thickBot="1">
      <c r="A57" s="32"/>
      <c r="B57" s="33"/>
      <c r="C57" s="33"/>
      <c r="D57" s="33"/>
      <c r="E57" s="33"/>
      <c r="F57" s="33"/>
      <c r="G57" s="34"/>
    </row>
    <row r="58" ht="15.75" thickTop="1"/>
    <row r="62" ht="15">
      <c r="F62" s="24"/>
    </row>
    <row r="63" ht="15">
      <c r="F63" s="24"/>
    </row>
    <row r="64" ht="15">
      <c r="F64" s="24"/>
    </row>
    <row r="65" ht="15">
      <c r="F65" s="24"/>
    </row>
    <row r="66" ht="15">
      <c r="F66" s="24"/>
    </row>
    <row r="67" spans="5:6" ht="15">
      <c r="E67" s="40"/>
      <c r="F67" s="24"/>
    </row>
    <row r="68" ht="15">
      <c r="F68" s="24"/>
    </row>
    <row r="69" ht="15">
      <c r="F69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4:C34"/>
    <mergeCell ref="C36:E36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3"/>
  <sheetViews>
    <sheetView zoomScalePageLayoutView="0" workbookViewId="0" topLeftCell="A19">
      <selection activeCell="C33" sqref="C33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3" spans="9:11" ht="15">
      <c r="I3" t="s">
        <v>54</v>
      </c>
      <c r="K3">
        <v>1050</v>
      </c>
    </row>
    <row r="4" ht="15">
      <c r="I4" t="s">
        <v>56</v>
      </c>
    </row>
    <row r="5" ht="15">
      <c r="I5" t="s">
        <v>57</v>
      </c>
    </row>
    <row r="6" ht="15">
      <c r="I6" t="s">
        <v>58</v>
      </c>
    </row>
    <row r="7" ht="15.75" thickBot="1">
      <c r="I7" t="s">
        <v>59</v>
      </c>
    </row>
    <row r="8" spans="1:7" ht="15.75" thickTop="1">
      <c r="A8" s="1"/>
      <c r="B8" s="2"/>
      <c r="C8" s="2"/>
      <c r="D8" s="2"/>
      <c r="E8" s="2"/>
      <c r="F8" s="2"/>
      <c r="G8" s="3"/>
    </row>
    <row r="9" spans="1:11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  <c r="I9" s="63" t="s">
        <v>60</v>
      </c>
      <c r="K9">
        <f>43162.92</f>
        <v>43162.92</v>
      </c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9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  <c r="I11" t="s">
        <v>62</v>
      </c>
    </row>
    <row r="12" spans="1:9" ht="15">
      <c r="A12" s="4"/>
      <c r="B12" s="9"/>
      <c r="C12" s="9"/>
      <c r="D12" s="9"/>
      <c r="E12" s="9"/>
      <c r="F12" s="9"/>
      <c r="G12" s="5"/>
      <c r="I12" t="s">
        <v>63</v>
      </c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9" ht="15">
      <c r="A14" s="4"/>
      <c r="B14" s="79" t="s">
        <v>43</v>
      </c>
      <c r="C14" s="80"/>
      <c r="D14" s="65"/>
      <c r="E14" s="79" t="s">
        <v>44</v>
      </c>
      <c r="F14" s="80"/>
      <c r="G14" s="5"/>
      <c r="I14" s="10"/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7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v>1050</v>
      </c>
      <c r="F24" s="19"/>
      <c r="G24" s="5"/>
    </row>
    <row r="25" spans="1:7" ht="15">
      <c r="A25" s="4"/>
      <c r="B25" s="20" t="s">
        <v>18</v>
      </c>
      <c r="C25" s="18"/>
      <c r="D25" s="18"/>
      <c r="E25" s="23">
        <f>E24/6</f>
        <v>175</v>
      </c>
      <c r="F25" s="19"/>
      <c r="G25" s="5"/>
    </row>
    <row r="26" spans="1:7" ht="15">
      <c r="A26" s="4"/>
      <c r="B26" s="20" t="s">
        <v>19</v>
      </c>
      <c r="C26" s="18"/>
      <c r="D26" s="18"/>
      <c r="E26" s="23">
        <f>E24/6</f>
        <v>175</v>
      </c>
      <c r="F26" s="19"/>
      <c r="G26" s="5"/>
    </row>
    <row r="27" spans="1:7" ht="15">
      <c r="A27" s="4"/>
      <c r="B27" s="20"/>
      <c r="C27" s="18"/>
      <c r="D27" s="18"/>
      <c r="E27" s="19"/>
      <c r="F27" s="19"/>
      <c r="G27" s="5"/>
    </row>
    <row r="28" spans="1:7" ht="15">
      <c r="A28" s="4"/>
      <c r="B28" s="17" t="s">
        <v>20</v>
      </c>
      <c r="C28" s="18"/>
      <c r="D28" s="18"/>
      <c r="E28" s="19"/>
      <c r="F28" s="19"/>
      <c r="G28" s="5"/>
    </row>
    <row r="29" spans="1:7" ht="15">
      <c r="A29" s="4"/>
      <c r="B29" s="17"/>
      <c r="C29" s="18"/>
      <c r="D29" s="18"/>
      <c r="E29" s="19"/>
      <c r="F29" s="19"/>
      <c r="G29" s="5"/>
    </row>
    <row r="30" spans="1:7" ht="15">
      <c r="A30" s="4"/>
      <c r="B30" s="17" t="s">
        <v>21</v>
      </c>
      <c r="C30" s="18"/>
      <c r="D30" s="18"/>
      <c r="E30" s="19"/>
      <c r="F30" s="21"/>
      <c r="G30" s="5"/>
    </row>
    <row r="31" spans="1:7" ht="15">
      <c r="A31" s="4"/>
      <c r="B31" s="20" t="s">
        <v>22</v>
      </c>
      <c r="C31" s="42" t="s">
        <v>40</v>
      </c>
      <c r="D31" s="66">
        <f>SUM(E24:E26)</f>
        <v>1400</v>
      </c>
      <c r="E31" s="19"/>
      <c r="F31" s="21">
        <f>IF(D31&gt;=$K$9,$K$9*C31,D31*C31)</f>
        <v>65.8</v>
      </c>
      <c r="G31" s="5"/>
    </row>
    <row r="32" spans="1:7" ht="15">
      <c r="A32" s="4"/>
      <c r="B32" s="22" t="s">
        <v>55</v>
      </c>
      <c r="C32" s="62">
        <f>1.6%+0.1%</f>
        <v>0.017</v>
      </c>
      <c r="D32" s="66">
        <f>SUM(E24:E26)</f>
        <v>1400</v>
      </c>
      <c r="E32" s="19"/>
      <c r="F32" s="21">
        <f>IF(D32&gt;=$K$9,$K$9*C32,D32*C32)</f>
        <v>23.8</v>
      </c>
      <c r="G32" s="5"/>
    </row>
    <row r="33" spans="1:8" ht="15">
      <c r="A33" s="4"/>
      <c r="B33" s="22"/>
      <c r="C33" s="43"/>
      <c r="D33" s="43"/>
      <c r="E33" s="19"/>
      <c r="F33" s="21"/>
      <c r="G33" s="5"/>
      <c r="H33" s="24"/>
    </row>
    <row r="34" spans="1:7" ht="15">
      <c r="A34" s="4"/>
      <c r="B34" s="20"/>
      <c r="C34" s="44"/>
      <c r="D34" s="44"/>
      <c r="E34" s="19"/>
      <c r="F34" s="21"/>
      <c r="G34" s="5"/>
    </row>
    <row r="35" spans="1:7" ht="15">
      <c r="A35" s="4"/>
      <c r="B35" s="20" t="s">
        <v>25</v>
      </c>
      <c r="C35" s="68">
        <v>0.02</v>
      </c>
      <c r="D35" s="67">
        <f>SUM(E24:E26)</f>
        <v>1400</v>
      </c>
      <c r="E35" s="19"/>
      <c r="F35" s="21">
        <f>+D35*C35</f>
        <v>28</v>
      </c>
      <c r="G35" s="5"/>
    </row>
    <row r="36" spans="1:7" ht="15">
      <c r="A36" s="4"/>
      <c r="B36" s="20"/>
      <c r="C36" s="18"/>
      <c r="D36" s="18"/>
      <c r="E36" s="19"/>
      <c r="F36" s="21"/>
      <c r="G36" s="5"/>
    </row>
    <row r="37" spans="1:7" ht="15">
      <c r="A37" s="4"/>
      <c r="B37" s="25"/>
      <c r="C37" s="26"/>
      <c r="D37" s="26"/>
      <c r="E37" s="27"/>
      <c r="F37" s="28"/>
      <c r="G37" s="5"/>
    </row>
    <row r="38" spans="1:7" ht="15">
      <c r="A38" s="4"/>
      <c r="B38" s="75" t="s">
        <v>26</v>
      </c>
      <c r="C38" s="76"/>
      <c r="D38" s="60"/>
      <c r="E38" s="29">
        <f>SUM(E24:E26)</f>
        <v>1400</v>
      </c>
      <c r="F38" s="29">
        <f>SUM(F31:F35)</f>
        <v>117.6</v>
      </c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9"/>
      <c r="C40" s="74" t="s">
        <v>27</v>
      </c>
      <c r="D40" s="81"/>
      <c r="E40" s="77"/>
      <c r="F40" s="29">
        <f>+E38-F38</f>
        <v>1282.4</v>
      </c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30" t="s">
        <v>28</v>
      </c>
      <c r="C42" s="31"/>
      <c r="D42" s="31"/>
      <c r="E42" s="30" t="s">
        <v>53</v>
      </c>
      <c r="F42" s="31"/>
      <c r="G42" s="5"/>
    </row>
    <row r="43" spans="1:7" ht="15">
      <c r="A43" s="4"/>
      <c r="B43" s="9"/>
      <c r="C43" s="9"/>
      <c r="D43" s="9"/>
      <c r="E43" s="9"/>
      <c r="F43" s="9"/>
      <c r="G43" s="5"/>
    </row>
    <row r="44" spans="1:7" ht="15">
      <c r="A44" s="4"/>
      <c r="B44" s="9"/>
      <c r="C44" s="9"/>
      <c r="D44" s="9"/>
      <c r="E44" s="9" t="s">
        <v>29</v>
      </c>
      <c r="F44" s="9"/>
      <c r="G44" s="5"/>
    </row>
    <row r="45" spans="1:7" ht="15">
      <c r="A45" s="4"/>
      <c r="B45" s="9"/>
      <c r="C45" s="9"/>
      <c r="D45" s="9"/>
      <c r="E45" s="9"/>
      <c r="F45" s="9"/>
      <c r="G45" s="5"/>
    </row>
    <row r="46" spans="1:7" ht="15">
      <c r="A46" s="4"/>
      <c r="B46" s="9"/>
      <c r="C46" s="9"/>
      <c r="D46" s="9"/>
      <c r="E46" s="9"/>
      <c r="F46" s="9"/>
      <c r="G46" s="5"/>
    </row>
    <row r="47" spans="1:7" ht="15.75" thickBot="1">
      <c r="A47" s="32"/>
      <c r="B47" s="33"/>
      <c r="C47" s="33"/>
      <c r="D47" s="33"/>
      <c r="E47" s="33"/>
      <c r="F47" s="33"/>
      <c r="G47" s="34"/>
    </row>
    <row r="48" ht="16.5" thickBot="1" thickTop="1"/>
    <row r="49" spans="1:7" ht="15.75" thickTop="1">
      <c r="A49" s="1"/>
      <c r="B49" s="2"/>
      <c r="C49" s="2"/>
      <c r="D49" s="2"/>
      <c r="E49" s="2"/>
      <c r="F49" s="2"/>
      <c r="G49" s="3"/>
    </row>
    <row r="50" spans="1:7" ht="15">
      <c r="A50" s="4"/>
      <c r="B50" s="50" t="s">
        <v>30</v>
      </c>
      <c r="C50" s="51"/>
      <c r="D50" s="51"/>
      <c r="E50" s="51"/>
      <c r="F50" s="52"/>
      <c r="G50" s="5"/>
    </row>
    <row r="51" spans="1:7" ht="15">
      <c r="A51" s="4"/>
      <c r="B51" s="53" t="s">
        <v>31</v>
      </c>
      <c r="C51" s="54"/>
      <c r="D51" s="54"/>
      <c r="E51" s="54"/>
      <c r="F51" s="55"/>
      <c r="G51" s="5"/>
    </row>
    <row r="52" spans="1:7" ht="15">
      <c r="A52" s="4"/>
      <c r="B52" s="35" t="s">
        <v>32</v>
      </c>
      <c r="C52" s="31"/>
      <c r="D52" s="31"/>
      <c r="E52" s="31"/>
      <c r="F52" s="36"/>
      <c r="G52" s="5"/>
    </row>
    <row r="53" spans="1:7" ht="15">
      <c r="A53" s="4"/>
      <c r="B53" s="35"/>
      <c r="C53" s="31" t="s">
        <v>33</v>
      </c>
      <c r="D53" s="31"/>
      <c r="E53" s="31"/>
      <c r="F53" s="45">
        <f>+E24</f>
        <v>1050</v>
      </c>
      <c r="G53" s="5"/>
    </row>
    <row r="54" spans="1:7" ht="15">
      <c r="A54" s="4"/>
      <c r="B54" s="35"/>
      <c r="C54" s="31" t="s">
        <v>34</v>
      </c>
      <c r="D54" s="31"/>
      <c r="E54" s="31"/>
      <c r="F54" s="45">
        <f>+E25+E26</f>
        <v>350</v>
      </c>
      <c r="G54" s="5"/>
    </row>
    <row r="55" spans="1:7" ht="15">
      <c r="A55" s="4"/>
      <c r="B55" s="35"/>
      <c r="C55" s="31"/>
      <c r="D55" s="31"/>
      <c r="E55" s="31"/>
      <c r="F55" s="45"/>
      <c r="G55" s="5"/>
    </row>
    <row r="56" spans="1:7" ht="15">
      <c r="A56" s="4"/>
      <c r="B56" s="35"/>
      <c r="C56" s="31"/>
      <c r="D56" s="31"/>
      <c r="E56" s="31" t="s">
        <v>35</v>
      </c>
      <c r="F56" s="45">
        <f>SUM(F53:F55)</f>
        <v>1400</v>
      </c>
      <c r="G56" s="5"/>
    </row>
    <row r="57" spans="1:7" ht="15">
      <c r="A57" s="4"/>
      <c r="B57" s="35" t="s">
        <v>36</v>
      </c>
      <c r="C57" s="31"/>
      <c r="D57" s="31"/>
      <c r="E57" s="31"/>
      <c r="F57" s="45"/>
      <c r="G57" s="5"/>
    </row>
    <row r="58" spans="1:7" ht="15">
      <c r="A58" s="4"/>
      <c r="B58" s="35" t="s">
        <v>37</v>
      </c>
      <c r="C58" s="31"/>
      <c r="D58" s="31"/>
      <c r="E58" s="31"/>
      <c r="F58" s="45">
        <f>+F56</f>
        <v>1400</v>
      </c>
      <c r="G58" s="5"/>
    </row>
    <row r="59" spans="1:7" ht="15">
      <c r="A59" s="4"/>
      <c r="B59" s="35" t="s">
        <v>38</v>
      </c>
      <c r="C59" s="31"/>
      <c r="D59" s="31"/>
      <c r="E59" s="31"/>
      <c r="F59" s="45"/>
      <c r="G59" s="5"/>
    </row>
    <row r="60" spans="1:7" ht="15">
      <c r="A60" s="4"/>
      <c r="B60" s="37" t="s">
        <v>39</v>
      </c>
      <c r="C60" s="38"/>
      <c r="D60" s="38"/>
      <c r="E60" s="39"/>
      <c r="F60" s="46">
        <f>+F56</f>
        <v>1400</v>
      </c>
      <c r="G60" s="5"/>
    </row>
    <row r="61" spans="1:7" ht="15.75" thickBot="1">
      <c r="A61" s="32"/>
      <c r="B61" s="33"/>
      <c r="C61" s="33"/>
      <c r="D61" s="33"/>
      <c r="E61" s="33"/>
      <c r="F61" s="33"/>
      <c r="G61" s="34"/>
    </row>
    <row r="62" ht="15.75" thickTop="1"/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spans="5:6" ht="15">
      <c r="E71" s="40"/>
      <c r="F71" s="24"/>
    </row>
    <row r="72" ht="15">
      <c r="F72" s="24"/>
    </row>
    <row r="73" ht="15">
      <c r="F73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8:C38"/>
    <mergeCell ref="C40:E40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3"/>
  <sheetViews>
    <sheetView zoomScalePageLayoutView="0" workbookViewId="0" topLeftCell="A10">
      <selection activeCell="C32" sqref="C32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3" spans="9:11" ht="15">
      <c r="I3" t="s">
        <v>54</v>
      </c>
      <c r="K3">
        <v>1050</v>
      </c>
    </row>
    <row r="4" ht="15">
      <c r="I4" t="s">
        <v>56</v>
      </c>
    </row>
    <row r="5" ht="15">
      <c r="I5" t="s">
        <v>57</v>
      </c>
    </row>
    <row r="6" ht="15">
      <c r="I6" t="s">
        <v>58</v>
      </c>
    </row>
    <row r="7" ht="15.75" thickBot="1">
      <c r="I7" t="s">
        <v>59</v>
      </c>
    </row>
    <row r="8" spans="1:7" ht="15.75" thickTop="1">
      <c r="A8" s="1"/>
      <c r="B8" s="2"/>
      <c r="C8" s="2"/>
      <c r="D8" s="2"/>
      <c r="E8" s="2"/>
      <c r="F8" s="2"/>
      <c r="G8" s="3"/>
    </row>
    <row r="9" spans="1:11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  <c r="I9" s="63" t="s">
        <v>60</v>
      </c>
      <c r="K9">
        <f>43162.92</f>
        <v>43162.92</v>
      </c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9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  <c r="I11" t="s">
        <v>62</v>
      </c>
    </row>
    <row r="12" spans="1:9" ht="15">
      <c r="A12" s="4"/>
      <c r="B12" s="9"/>
      <c r="C12" s="9"/>
      <c r="D12" s="9"/>
      <c r="E12" s="9"/>
      <c r="F12" s="9"/>
      <c r="G12" s="5"/>
      <c r="I12" t="s">
        <v>63</v>
      </c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9" ht="15">
      <c r="A14" s="4"/>
      <c r="B14" s="79" t="s">
        <v>43</v>
      </c>
      <c r="C14" s="80"/>
      <c r="D14" s="65"/>
      <c r="E14" s="79" t="s">
        <v>44</v>
      </c>
      <c r="F14" s="80"/>
      <c r="G14" s="5"/>
      <c r="I14" t="s">
        <v>64</v>
      </c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7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v>1050</v>
      </c>
      <c r="F24" s="19"/>
      <c r="G24" s="5"/>
    </row>
    <row r="25" spans="1:7" ht="15">
      <c r="A25" s="4"/>
      <c r="B25" s="20" t="s">
        <v>18</v>
      </c>
      <c r="C25" s="18"/>
      <c r="D25" s="18"/>
      <c r="E25" s="23">
        <f>E24/6</f>
        <v>175</v>
      </c>
      <c r="F25" s="19"/>
      <c r="G25" s="5"/>
    </row>
    <row r="26" spans="1:7" ht="15">
      <c r="A26" s="4"/>
      <c r="B26" s="20" t="s">
        <v>19</v>
      </c>
      <c r="C26" s="18"/>
      <c r="D26" s="18"/>
      <c r="E26" s="23">
        <f>E24/6</f>
        <v>175</v>
      </c>
      <c r="F26" s="19"/>
      <c r="G26" s="5"/>
    </row>
    <row r="27" spans="1:7" ht="15">
      <c r="A27" s="4"/>
      <c r="B27" s="20"/>
      <c r="C27" s="18"/>
      <c r="D27" s="18"/>
      <c r="E27" s="19"/>
      <c r="F27" s="19"/>
      <c r="G27" s="5"/>
    </row>
    <row r="28" spans="1:7" ht="15">
      <c r="A28" s="4"/>
      <c r="B28" s="17" t="s">
        <v>20</v>
      </c>
      <c r="C28" s="18"/>
      <c r="D28" s="18"/>
      <c r="E28" s="19"/>
      <c r="F28" s="19"/>
      <c r="G28" s="5"/>
    </row>
    <row r="29" spans="1:7" ht="15">
      <c r="A29" s="4"/>
      <c r="B29" s="17"/>
      <c r="C29" s="18"/>
      <c r="D29" s="18"/>
      <c r="E29" s="19"/>
      <c r="F29" s="19"/>
      <c r="G29" s="5"/>
    </row>
    <row r="30" spans="1:7" ht="15">
      <c r="A30" s="4"/>
      <c r="B30" s="17" t="s">
        <v>21</v>
      </c>
      <c r="C30" s="18"/>
      <c r="D30" s="18"/>
      <c r="E30" s="19"/>
      <c r="F30" s="21"/>
      <c r="G30" s="5"/>
    </row>
    <row r="31" spans="1:7" ht="15">
      <c r="A31" s="4"/>
      <c r="B31" s="20" t="s">
        <v>22</v>
      </c>
      <c r="C31" s="42" t="s">
        <v>40</v>
      </c>
      <c r="D31" s="66">
        <f>SUM(E24:E26)</f>
        <v>1400</v>
      </c>
      <c r="E31" s="19"/>
      <c r="F31" s="21">
        <f>IF(D31&gt;=$K$9,$K$9*C31,D31*C31)</f>
        <v>65.8</v>
      </c>
      <c r="G31" s="5"/>
    </row>
    <row r="32" spans="1:7" ht="15">
      <c r="A32" s="4"/>
      <c r="B32" s="22" t="s">
        <v>55</v>
      </c>
      <c r="C32" s="62">
        <f>1.55%+0.1%</f>
        <v>0.0165</v>
      </c>
      <c r="D32" s="66">
        <f>SUM(E24:E26)</f>
        <v>1400</v>
      </c>
      <c r="E32" s="19"/>
      <c r="F32" s="21">
        <f>IF(D32&gt;=$K$9,$K$9*C32,D32*C32)</f>
        <v>23.1</v>
      </c>
      <c r="G32" s="5"/>
    </row>
    <row r="33" spans="1:8" ht="15">
      <c r="A33" s="4"/>
      <c r="B33" s="22"/>
      <c r="C33" s="43"/>
      <c r="D33" s="43"/>
      <c r="E33" s="19"/>
      <c r="F33" s="21"/>
      <c r="G33" s="5"/>
      <c r="H33" s="24"/>
    </row>
    <row r="34" spans="1:7" ht="15">
      <c r="A34" s="4"/>
      <c r="B34" s="20"/>
      <c r="C34" s="44"/>
      <c r="D34" s="44"/>
      <c r="E34" s="19"/>
      <c r="F34" s="21"/>
      <c r="G34" s="5"/>
    </row>
    <row r="35" spans="1:7" ht="15">
      <c r="A35" s="4"/>
      <c r="B35" s="20" t="s">
        <v>25</v>
      </c>
      <c r="C35" s="68">
        <v>0.13</v>
      </c>
      <c r="D35" s="67">
        <f>SUM(E24:E26)</f>
        <v>1400</v>
      </c>
      <c r="E35" s="19"/>
      <c r="F35" s="21">
        <f>+D35*C35</f>
        <v>182</v>
      </c>
      <c r="G35" s="5"/>
    </row>
    <row r="36" spans="1:7" ht="15">
      <c r="A36" s="4"/>
      <c r="B36" s="20"/>
      <c r="C36" s="18"/>
      <c r="D36" s="18"/>
      <c r="E36" s="19"/>
      <c r="F36" s="21"/>
      <c r="G36" s="5"/>
    </row>
    <row r="37" spans="1:7" ht="15">
      <c r="A37" s="4"/>
      <c r="B37" s="25"/>
      <c r="C37" s="26"/>
      <c r="D37" s="26"/>
      <c r="E37" s="27"/>
      <c r="F37" s="28"/>
      <c r="G37" s="5"/>
    </row>
    <row r="38" spans="1:7" ht="15">
      <c r="A38" s="4"/>
      <c r="B38" s="75" t="s">
        <v>26</v>
      </c>
      <c r="C38" s="76"/>
      <c r="D38" s="60"/>
      <c r="E38" s="29">
        <f>SUM(E24:E26)</f>
        <v>1400</v>
      </c>
      <c r="F38" s="29">
        <f>SUM(F31:F35)</f>
        <v>270.9</v>
      </c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9"/>
      <c r="C40" s="74" t="s">
        <v>27</v>
      </c>
      <c r="D40" s="81"/>
      <c r="E40" s="77"/>
      <c r="F40" s="29">
        <f>+E38-F38</f>
        <v>1129.1</v>
      </c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30" t="s">
        <v>28</v>
      </c>
      <c r="C42" s="31"/>
      <c r="D42" s="31"/>
      <c r="E42" s="30" t="s">
        <v>53</v>
      </c>
      <c r="F42" s="31"/>
      <c r="G42" s="5"/>
    </row>
    <row r="43" spans="1:7" ht="15">
      <c r="A43" s="4"/>
      <c r="B43" s="9"/>
      <c r="C43" s="9"/>
      <c r="D43" s="9"/>
      <c r="E43" s="9"/>
      <c r="F43" s="9"/>
      <c r="G43" s="5"/>
    </row>
    <row r="44" spans="1:7" ht="15">
      <c r="A44" s="4"/>
      <c r="B44" s="9"/>
      <c r="C44" s="9"/>
      <c r="D44" s="9"/>
      <c r="E44" s="9" t="s">
        <v>29</v>
      </c>
      <c r="F44" s="9"/>
      <c r="G44" s="5"/>
    </row>
    <row r="45" spans="1:7" ht="15">
      <c r="A45" s="4"/>
      <c r="B45" s="9"/>
      <c r="C45" s="9"/>
      <c r="D45" s="9"/>
      <c r="E45" s="9"/>
      <c r="F45" s="9"/>
      <c r="G45" s="5"/>
    </row>
    <row r="46" spans="1:7" ht="15">
      <c r="A46" s="4"/>
      <c r="B46" s="9"/>
      <c r="C46" s="9"/>
      <c r="D46" s="9"/>
      <c r="E46" s="9"/>
      <c r="F46" s="9"/>
      <c r="G46" s="5"/>
    </row>
    <row r="47" spans="1:7" ht="15.75" thickBot="1">
      <c r="A47" s="32"/>
      <c r="B47" s="33"/>
      <c r="C47" s="33"/>
      <c r="D47" s="33"/>
      <c r="E47" s="33"/>
      <c r="F47" s="33"/>
      <c r="G47" s="34"/>
    </row>
    <row r="48" ht="16.5" thickBot="1" thickTop="1"/>
    <row r="49" spans="1:7" ht="15.75" thickTop="1">
      <c r="A49" s="1"/>
      <c r="B49" s="2"/>
      <c r="C49" s="2"/>
      <c r="D49" s="2"/>
      <c r="E49" s="2"/>
      <c r="F49" s="2"/>
      <c r="G49" s="3"/>
    </row>
    <row r="50" spans="1:7" ht="15">
      <c r="A50" s="4"/>
      <c r="B50" s="50" t="s">
        <v>30</v>
      </c>
      <c r="C50" s="51"/>
      <c r="D50" s="51"/>
      <c r="E50" s="51"/>
      <c r="F50" s="52"/>
      <c r="G50" s="5"/>
    </row>
    <row r="51" spans="1:7" ht="15">
      <c r="A51" s="4"/>
      <c r="B51" s="53" t="s">
        <v>31</v>
      </c>
      <c r="C51" s="54"/>
      <c r="D51" s="54"/>
      <c r="E51" s="54"/>
      <c r="F51" s="55"/>
      <c r="G51" s="5"/>
    </row>
    <row r="52" spans="1:7" ht="15">
      <c r="A52" s="4"/>
      <c r="B52" s="35" t="s">
        <v>32</v>
      </c>
      <c r="C52" s="31"/>
      <c r="D52" s="31"/>
      <c r="E52" s="31"/>
      <c r="F52" s="36"/>
      <c r="G52" s="5"/>
    </row>
    <row r="53" spans="1:7" ht="15">
      <c r="A53" s="4"/>
      <c r="B53" s="35"/>
      <c r="C53" s="31" t="s">
        <v>33</v>
      </c>
      <c r="D53" s="31"/>
      <c r="E53" s="31"/>
      <c r="F53" s="45">
        <f>+E24</f>
        <v>1050</v>
      </c>
      <c r="G53" s="5"/>
    </row>
    <row r="54" spans="1:7" ht="15">
      <c r="A54" s="4"/>
      <c r="B54" s="35"/>
      <c r="C54" s="31" t="s">
        <v>34</v>
      </c>
      <c r="D54" s="31"/>
      <c r="E54" s="31"/>
      <c r="F54" s="45">
        <f>+E25+E26</f>
        <v>350</v>
      </c>
      <c r="G54" s="5"/>
    </row>
    <row r="55" spans="1:7" ht="15">
      <c r="A55" s="4"/>
      <c r="B55" s="35"/>
      <c r="C55" s="31"/>
      <c r="D55" s="31"/>
      <c r="E55" s="31"/>
      <c r="F55" s="45"/>
      <c r="G55" s="5"/>
    </row>
    <row r="56" spans="1:7" ht="15">
      <c r="A56" s="4"/>
      <c r="B56" s="35"/>
      <c r="C56" s="31"/>
      <c r="D56" s="31"/>
      <c r="E56" s="31" t="s">
        <v>35</v>
      </c>
      <c r="F56" s="45">
        <f>SUM(F53:F55)</f>
        <v>1400</v>
      </c>
      <c r="G56" s="5"/>
    </row>
    <row r="57" spans="1:7" ht="15">
      <c r="A57" s="4"/>
      <c r="B57" s="35" t="s">
        <v>36</v>
      </c>
      <c r="C57" s="31"/>
      <c r="D57" s="31"/>
      <c r="E57" s="31"/>
      <c r="F57" s="45"/>
      <c r="G57" s="5"/>
    </row>
    <row r="58" spans="1:7" ht="15">
      <c r="A58" s="4"/>
      <c r="B58" s="35" t="s">
        <v>37</v>
      </c>
      <c r="C58" s="31"/>
      <c r="D58" s="31"/>
      <c r="E58" s="31"/>
      <c r="F58" s="45">
        <f>+F56</f>
        <v>1400</v>
      </c>
      <c r="G58" s="5"/>
    </row>
    <row r="59" spans="1:7" ht="15">
      <c r="A59" s="4"/>
      <c r="B59" s="35" t="s">
        <v>38</v>
      </c>
      <c r="C59" s="31"/>
      <c r="D59" s="31"/>
      <c r="E59" s="31"/>
      <c r="F59" s="45"/>
      <c r="G59" s="5"/>
    </row>
    <row r="60" spans="1:7" ht="15">
      <c r="A60" s="4"/>
      <c r="B60" s="37" t="s">
        <v>39</v>
      </c>
      <c r="C60" s="38"/>
      <c r="D60" s="38"/>
      <c r="E60" s="39"/>
      <c r="F60" s="46">
        <f>+F56</f>
        <v>1400</v>
      </c>
      <c r="G60" s="5"/>
    </row>
    <row r="61" spans="1:7" ht="15.75" thickBot="1">
      <c r="A61" s="32"/>
      <c r="B61" s="33"/>
      <c r="C61" s="33"/>
      <c r="D61" s="33"/>
      <c r="E61" s="33"/>
      <c r="F61" s="33"/>
      <c r="G61" s="34"/>
    </row>
    <row r="62" ht="15.75" thickTop="1"/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spans="5:6" ht="15">
      <c r="E71" s="40"/>
      <c r="F71" s="24"/>
    </row>
    <row r="72" ht="15">
      <c r="F72" s="24"/>
    </row>
    <row r="73" ht="15">
      <c r="F73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8:C38"/>
    <mergeCell ref="C40:E40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73"/>
  <sheetViews>
    <sheetView showGridLines="0" tabSelected="1" zoomScalePageLayoutView="0" workbookViewId="0" topLeftCell="A1">
      <selection activeCell="K33" sqref="K33"/>
    </sheetView>
  </sheetViews>
  <sheetFormatPr defaultColWidth="11.421875" defaultRowHeight="15"/>
  <cols>
    <col min="1" max="1" width="2.00390625" style="0" customWidth="1"/>
    <col min="2" max="2" width="32.00390625" style="0" customWidth="1"/>
    <col min="3" max="4" width="28.00390625" style="0" customWidth="1"/>
    <col min="5" max="5" width="23.28125" style="0" customWidth="1"/>
    <col min="6" max="6" width="19.7109375" style="0" customWidth="1"/>
    <col min="7" max="7" width="2.7109375" style="0" customWidth="1"/>
  </cols>
  <sheetData>
    <row r="7" ht="15.75" thickBot="1"/>
    <row r="8" spans="1:7" ht="15.75" thickTop="1">
      <c r="A8" s="1"/>
      <c r="B8" s="2"/>
      <c r="C8" s="2"/>
      <c r="D8" s="2"/>
      <c r="E8" s="2"/>
      <c r="F8" s="2"/>
      <c r="G8" s="3"/>
    </row>
    <row r="9" spans="1:7" ht="15">
      <c r="A9" s="4"/>
      <c r="B9" s="57" t="s">
        <v>0</v>
      </c>
      <c r="C9" s="59" t="s">
        <v>1</v>
      </c>
      <c r="D9" s="59"/>
      <c r="E9" s="59" t="s">
        <v>2</v>
      </c>
      <c r="F9" s="59" t="s">
        <v>3</v>
      </c>
      <c r="G9" s="5"/>
    </row>
    <row r="10" spans="1:7" ht="15">
      <c r="A10" s="4"/>
      <c r="B10" s="6"/>
      <c r="C10" s="41" t="s">
        <v>49</v>
      </c>
      <c r="D10" s="41"/>
      <c r="E10" s="6"/>
      <c r="F10" s="6"/>
      <c r="G10" s="5"/>
    </row>
    <row r="11" spans="1:7" ht="15">
      <c r="A11" s="4"/>
      <c r="B11" s="7" t="s">
        <v>48</v>
      </c>
      <c r="C11" s="7" t="s">
        <v>4</v>
      </c>
      <c r="D11" s="7"/>
      <c r="E11" s="8" t="s">
        <v>50</v>
      </c>
      <c r="F11" s="8" t="s">
        <v>51</v>
      </c>
      <c r="G11" s="5"/>
    </row>
    <row r="12" spans="1:7" ht="15">
      <c r="A12" s="4"/>
      <c r="B12" s="9"/>
      <c r="C12" s="9"/>
      <c r="D12" s="9"/>
      <c r="E12" s="9"/>
      <c r="F12" s="9"/>
      <c r="G12" s="5"/>
    </row>
    <row r="13" spans="1:7" ht="15">
      <c r="A13" s="4"/>
      <c r="B13" s="74" t="s">
        <v>5</v>
      </c>
      <c r="C13" s="77"/>
      <c r="D13" s="64"/>
      <c r="E13" s="76" t="s">
        <v>6</v>
      </c>
      <c r="F13" s="78"/>
      <c r="G13" s="5"/>
    </row>
    <row r="14" spans="1:7" ht="15">
      <c r="A14" s="4"/>
      <c r="B14" s="79" t="s">
        <v>43</v>
      </c>
      <c r="C14" s="80"/>
      <c r="D14" s="65"/>
      <c r="E14" s="79" t="s">
        <v>44</v>
      </c>
      <c r="F14" s="80"/>
      <c r="G14" s="5"/>
    </row>
    <row r="15" spans="1:7" ht="15">
      <c r="A15" s="4"/>
      <c r="B15" s="49" t="s">
        <v>7</v>
      </c>
      <c r="C15" s="49" t="s">
        <v>8</v>
      </c>
      <c r="D15" s="49"/>
      <c r="E15" s="49" t="s">
        <v>9</v>
      </c>
      <c r="F15" s="49" t="s">
        <v>10</v>
      </c>
      <c r="G15" s="5"/>
    </row>
    <row r="16" spans="1:7" ht="15">
      <c r="A16" s="4"/>
      <c r="B16" s="8" t="s">
        <v>45</v>
      </c>
      <c r="C16" s="8" t="s">
        <v>47</v>
      </c>
      <c r="D16" s="8"/>
      <c r="E16" s="8" t="s">
        <v>46</v>
      </c>
      <c r="F16" s="11">
        <v>40664</v>
      </c>
      <c r="G16" s="5"/>
    </row>
    <row r="17" spans="1:7" ht="15">
      <c r="A17" s="4"/>
      <c r="B17" s="12"/>
      <c r="C17" s="12"/>
      <c r="D17" s="12"/>
      <c r="E17" s="12"/>
      <c r="F17" s="13"/>
      <c r="G17" s="5"/>
    </row>
    <row r="18" spans="1:7" ht="15">
      <c r="A18" s="4"/>
      <c r="B18" s="74" t="s">
        <v>11</v>
      </c>
      <c r="C18" s="77"/>
      <c r="D18" s="61"/>
      <c r="E18" s="75" t="s">
        <v>12</v>
      </c>
      <c r="F18" s="75"/>
      <c r="G18" s="5"/>
    </row>
    <row r="19" spans="1:7" ht="15">
      <c r="A19" s="4"/>
      <c r="B19" s="71" t="s">
        <v>52</v>
      </c>
      <c r="C19" s="72"/>
      <c r="D19" s="56"/>
      <c r="E19" s="72">
        <v>30</v>
      </c>
      <c r="F19" s="72"/>
      <c r="G19" s="5"/>
    </row>
    <row r="20" spans="1:7" ht="15">
      <c r="A20" s="4"/>
      <c r="B20" s="12"/>
      <c r="C20" s="12"/>
      <c r="D20" s="12"/>
      <c r="E20" s="12"/>
      <c r="F20" s="13"/>
      <c r="G20" s="5"/>
    </row>
    <row r="21" spans="1:7" ht="15">
      <c r="A21" s="4"/>
      <c r="B21" s="73" t="s">
        <v>13</v>
      </c>
      <c r="C21" s="74"/>
      <c r="D21" s="58" t="s">
        <v>61</v>
      </c>
      <c r="E21" s="57" t="s">
        <v>14</v>
      </c>
      <c r="F21" s="57" t="s">
        <v>15</v>
      </c>
      <c r="G21" s="5"/>
    </row>
    <row r="22" spans="1:7" ht="15">
      <c r="A22" s="4"/>
      <c r="B22" s="14"/>
      <c r="C22" s="15"/>
      <c r="D22" s="15"/>
      <c r="E22" s="16"/>
      <c r="F22" s="16"/>
      <c r="G22" s="5"/>
    </row>
    <row r="23" spans="1:7" ht="15">
      <c r="A23" s="4"/>
      <c r="B23" s="17" t="s">
        <v>16</v>
      </c>
      <c r="C23" s="18"/>
      <c r="D23" s="18"/>
      <c r="E23" s="19"/>
      <c r="F23" s="19"/>
      <c r="G23" s="5"/>
    </row>
    <row r="24" spans="1:7" ht="15">
      <c r="A24" s="4"/>
      <c r="B24" s="20" t="s">
        <v>17</v>
      </c>
      <c r="C24" s="18"/>
      <c r="D24" s="18"/>
      <c r="E24" s="21">
        <f>(1050/30)*6</f>
        <v>210</v>
      </c>
      <c r="F24" s="19"/>
      <c r="G24" s="5"/>
    </row>
    <row r="25" spans="1:7" ht="15">
      <c r="A25" s="4"/>
      <c r="B25" s="20" t="s">
        <v>65</v>
      </c>
      <c r="C25" s="18">
        <v>12</v>
      </c>
      <c r="D25" s="23">
        <f>((((1050*2)/6)+1050)/30)*60%</f>
        <v>27.999999999999996</v>
      </c>
      <c r="E25">
        <f>C25*D25</f>
        <v>335.99999999999994</v>
      </c>
      <c r="F25" s="19"/>
      <c r="G25" s="5"/>
    </row>
    <row r="26" spans="1:7" ht="15">
      <c r="A26" s="4"/>
      <c r="B26" s="20"/>
      <c r="C26" s="18"/>
      <c r="D26" s="18"/>
      <c r="E26" s="23"/>
      <c r="F26" s="19"/>
      <c r="G26" s="5"/>
    </row>
    <row r="27" spans="1:7" ht="15">
      <c r="A27" s="4"/>
      <c r="B27" s="20"/>
      <c r="C27" s="18"/>
      <c r="D27" s="18"/>
      <c r="E27" s="19"/>
      <c r="F27" s="19"/>
      <c r="G27" s="5"/>
    </row>
    <row r="28" spans="1:8" ht="15">
      <c r="A28" s="4"/>
      <c r="B28" s="17" t="s">
        <v>20</v>
      </c>
      <c r="C28" s="18"/>
      <c r="D28" s="18"/>
      <c r="E28" s="19"/>
      <c r="F28" s="19"/>
      <c r="G28" s="5"/>
      <c r="H28" s="69"/>
    </row>
    <row r="29" spans="1:7" ht="15">
      <c r="A29" s="4"/>
      <c r="B29" s="17"/>
      <c r="C29" s="18"/>
      <c r="D29" s="18"/>
      <c r="E29" s="19"/>
      <c r="F29" s="19"/>
      <c r="G29" s="5"/>
    </row>
    <row r="30" spans="1:7" ht="15">
      <c r="A30" s="4"/>
      <c r="B30" s="17" t="s">
        <v>21</v>
      </c>
      <c r="C30" s="18"/>
      <c r="D30" s="18"/>
      <c r="E30" s="19"/>
      <c r="F30" s="21"/>
      <c r="G30" s="5"/>
    </row>
    <row r="31" spans="1:7" ht="15">
      <c r="A31" s="4"/>
      <c r="B31" s="20" t="s">
        <v>22</v>
      </c>
      <c r="C31" s="42" t="s">
        <v>40</v>
      </c>
      <c r="D31" s="66">
        <f>((SUM(E24:E25)*2)/12)+SUM(E24:E25)</f>
        <v>637</v>
      </c>
      <c r="E31" s="19"/>
      <c r="F31" s="21">
        <f>IF(D31&gt;=$K$20,$K$20*C31,D31*C31)</f>
        <v>0</v>
      </c>
      <c r="G31" s="5"/>
    </row>
    <row r="32" spans="1:11" ht="15">
      <c r="A32" s="4"/>
      <c r="B32" s="22" t="s">
        <v>55</v>
      </c>
      <c r="C32" s="62">
        <f>1.55%+0.1%</f>
        <v>0.0165</v>
      </c>
      <c r="D32" s="66">
        <f>((SUM(E24:E25)*2)/12)+SUM(E24:E25)</f>
        <v>637</v>
      </c>
      <c r="E32" s="19"/>
      <c r="F32" s="21">
        <f>IF(D32&gt;=$K$20,$K$20*C32,D32*C32)</f>
        <v>0</v>
      </c>
      <c r="G32" s="5"/>
      <c r="K32" s="70"/>
    </row>
    <row r="33" spans="1:11" ht="15">
      <c r="A33" s="4"/>
      <c r="B33" s="22"/>
      <c r="C33" s="43"/>
      <c r="D33" s="43"/>
      <c r="E33" s="19"/>
      <c r="F33" s="21"/>
      <c r="G33" s="5"/>
      <c r="K33" s="70"/>
    </row>
    <row r="34" spans="1:7" ht="15">
      <c r="A34" s="4"/>
      <c r="B34" s="20"/>
      <c r="C34" s="44"/>
      <c r="D34" s="44"/>
      <c r="E34" s="19"/>
      <c r="F34" s="21"/>
      <c r="G34" s="5"/>
    </row>
    <row r="35" spans="1:7" ht="15">
      <c r="A35" s="4"/>
      <c r="B35" s="20" t="s">
        <v>25</v>
      </c>
      <c r="C35" s="68">
        <v>0.13</v>
      </c>
      <c r="D35" s="67">
        <f>SUM(E24:E26)</f>
        <v>546</v>
      </c>
      <c r="E35" s="19"/>
      <c r="F35" s="21">
        <f>+D35*C35</f>
        <v>70.98</v>
      </c>
      <c r="G35" s="5"/>
    </row>
    <row r="36" spans="1:7" ht="15">
      <c r="A36" s="4"/>
      <c r="B36" s="20"/>
      <c r="C36" s="18"/>
      <c r="D36" s="18"/>
      <c r="E36" s="19"/>
      <c r="F36" s="21"/>
      <c r="G36" s="5"/>
    </row>
    <row r="37" spans="1:7" ht="15">
      <c r="A37" s="4"/>
      <c r="B37" s="25"/>
      <c r="C37" s="26"/>
      <c r="D37" s="26"/>
      <c r="E37" s="27"/>
      <c r="F37" s="28"/>
      <c r="G37" s="5"/>
    </row>
    <row r="38" spans="1:7" ht="15">
      <c r="A38" s="4"/>
      <c r="B38" s="75" t="s">
        <v>26</v>
      </c>
      <c r="C38" s="76"/>
      <c r="D38" s="60"/>
      <c r="E38" s="29">
        <f>SUM(E24:E26)</f>
        <v>546</v>
      </c>
      <c r="F38" s="29">
        <f>SUM(F31:F35)</f>
        <v>70.98</v>
      </c>
      <c r="G38" s="5"/>
    </row>
    <row r="39" spans="1:7" ht="15">
      <c r="A39" s="4"/>
      <c r="B39" s="9"/>
      <c r="C39" s="9"/>
      <c r="D39" s="9"/>
      <c r="E39" s="9"/>
      <c r="F39" s="9"/>
      <c r="G39" s="5"/>
    </row>
    <row r="40" spans="1:7" ht="15">
      <c r="A40" s="4"/>
      <c r="B40" s="9"/>
      <c r="C40" s="74" t="s">
        <v>27</v>
      </c>
      <c r="D40" s="81"/>
      <c r="E40" s="77"/>
      <c r="F40" s="29">
        <f>+E38-F38</f>
        <v>475.02</v>
      </c>
      <c r="G40" s="5"/>
    </row>
    <row r="41" spans="1:7" ht="15">
      <c r="A41" s="4"/>
      <c r="B41" s="9"/>
      <c r="C41" s="9"/>
      <c r="D41" s="9"/>
      <c r="E41" s="9"/>
      <c r="F41" s="9"/>
      <c r="G41" s="5"/>
    </row>
    <row r="42" spans="1:7" ht="15">
      <c r="A42" s="4"/>
      <c r="B42" s="30" t="s">
        <v>28</v>
      </c>
      <c r="C42" s="31"/>
      <c r="D42" s="31"/>
      <c r="E42" s="30" t="s">
        <v>53</v>
      </c>
      <c r="F42" s="31"/>
      <c r="G42" s="5"/>
    </row>
    <row r="43" spans="1:7" ht="15">
      <c r="A43" s="4"/>
      <c r="B43" s="9"/>
      <c r="C43" s="9"/>
      <c r="D43" s="9"/>
      <c r="E43" s="9"/>
      <c r="F43" s="9"/>
      <c r="G43" s="5"/>
    </row>
    <row r="44" spans="1:7" ht="15">
      <c r="A44" s="4"/>
      <c r="B44" s="9"/>
      <c r="C44" s="9"/>
      <c r="D44" s="9"/>
      <c r="E44" s="9" t="s">
        <v>29</v>
      </c>
      <c r="F44" s="9"/>
      <c r="G44" s="5"/>
    </row>
    <row r="45" spans="1:7" ht="15">
      <c r="A45" s="4"/>
      <c r="B45" s="9"/>
      <c r="C45" s="9"/>
      <c r="D45" s="9"/>
      <c r="E45" s="9"/>
      <c r="F45" s="9"/>
      <c r="G45" s="5"/>
    </row>
    <row r="46" spans="1:7" ht="15">
      <c r="A46" s="4"/>
      <c r="B46" s="9"/>
      <c r="C46" s="9"/>
      <c r="D46" s="9"/>
      <c r="E46" s="9"/>
      <c r="F46" s="9"/>
      <c r="G46" s="5"/>
    </row>
    <row r="47" spans="1:7" ht="15.75" thickBot="1">
      <c r="A47" s="32"/>
      <c r="B47" s="33"/>
      <c r="C47" s="33"/>
      <c r="D47" s="33"/>
      <c r="E47" s="33"/>
      <c r="F47" s="33"/>
      <c r="G47" s="34"/>
    </row>
    <row r="48" ht="16.5" thickBot="1" thickTop="1"/>
    <row r="49" spans="1:7" ht="15.75" thickTop="1">
      <c r="A49" s="1"/>
      <c r="B49" s="2"/>
      <c r="C49" s="2"/>
      <c r="D49" s="2"/>
      <c r="E49" s="2"/>
      <c r="F49" s="2"/>
      <c r="G49" s="3"/>
    </row>
    <row r="50" spans="1:7" ht="15">
      <c r="A50" s="4"/>
      <c r="B50" s="50" t="s">
        <v>30</v>
      </c>
      <c r="C50" s="51"/>
      <c r="D50" s="51"/>
      <c r="E50" s="51"/>
      <c r="F50" s="52"/>
      <c r="G50" s="5"/>
    </row>
    <row r="51" spans="1:7" ht="15">
      <c r="A51" s="4"/>
      <c r="B51" s="53" t="s">
        <v>31</v>
      </c>
      <c r="C51" s="54"/>
      <c r="D51" s="54"/>
      <c r="E51" s="54"/>
      <c r="F51" s="55"/>
      <c r="G51" s="5"/>
    </row>
    <row r="52" spans="1:7" ht="15">
      <c r="A52" s="4"/>
      <c r="B52" s="35" t="s">
        <v>32</v>
      </c>
      <c r="C52" s="31"/>
      <c r="D52" s="31"/>
      <c r="E52" s="31"/>
      <c r="F52" s="36"/>
      <c r="G52" s="5"/>
    </row>
    <row r="53" spans="1:7" ht="15">
      <c r="A53" s="4"/>
      <c r="B53" s="35"/>
      <c r="C53" s="31" t="s">
        <v>33</v>
      </c>
      <c r="D53" s="31"/>
      <c r="E53" s="31"/>
      <c r="F53" s="45">
        <f>+E24</f>
        <v>210</v>
      </c>
      <c r="G53" s="5"/>
    </row>
    <row r="54" spans="1:7" ht="15">
      <c r="A54" s="4"/>
      <c r="B54" s="35"/>
      <c r="C54" s="31" t="s">
        <v>34</v>
      </c>
      <c r="D54" s="31"/>
      <c r="E54" s="31"/>
      <c r="F54" s="45">
        <f>+D25+E26</f>
        <v>27.999999999999996</v>
      </c>
      <c r="G54" s="5"/>
    </row>
    <row r="55" spans="1:7" ht="15">
      <c r="A55" s="4"/>
      <c r="B55" s="35"/>
      <c r="C55" s="31"/>
      <c r="D55" s="31"/>
      <c r="E55" s="31"/>
      <c r="F55" s="45"/>
      <c r="G55" s="5"/>
    </row>
    <row r="56" spans="1:7" ht="15">
      <c r="A56" s="4"/>
      <c r="B56" s="35"/>
      <c r="C56" s="31"/>
      <c r="D56" s="31"/>
      <c r="E56" s="31" t="s">
        <v>35</v>
      </c>
      <c r="F56" s="45">
        <f>SUM(F53:F55)</f>
        <v>238</v>
      </c>
      <c r="G56" s="5"/>
    </row>
    <row r="57" spans="1:7" ht="15">
      <c r="A57" s="4"/>
      <c r="B57" s="35" t="s">
        <v>36</v>
      </c>
      <c r="C57" s="31"/>
      <c r="D57" s="31"/>
      <c r="E57" s="31"/>
      <c r="F57" s="45"/>
      <c r="G57" s="5"/>
    </row>
    <row r="58" spans="1:7" ht="15">
      <c r="A58" s="4"/>
      <c r="B58" s="35" t="s">
        <v>37</v>
      </c>
      <c r="C58" s="31"/>
      <c r="D58" s="31"/>
      <c r="E58" s="31"/>
      <c r="F58" s="45">
        <f>+F56</f>
        <v>238</v>
      </c>
      <c r="G58" s="5"/>
    </row>
    <row r="59" spans="1:7" ht="15">
      <c r="A59" s="4"/>
      <c r="B59" s="35" t="s">
        <v>38</v>
      </c>
      <c r="C59" s="31"/>
      <c r="D59" s="31"/>
      <c r="E59" s="31"/>
      <c r="F59" s="45"/>
      <c r="G59" s="5"/>
    </row>
    <row r="60" spans="1:7" ht="15">
      <c r="A60" s="4"/>
      <c r="B60" s="37" t="s">
        <v>39</v>
      </c>
      <c r="C60" s="38"/>
      <c r="D60" s="38"/>
      <c r="E60" s="39"/>
      <c r="F60" s="46">
        <f>+F56</f>
        <v>238</v>
      </c>
      <c r="G60" s="5"/>
    </row>
    <row r="61" spans="1:7" ht="15.75" thickBot="1">
      <c r="A61" s="32"/>
      <c r="B61" s="33"/>
      <c r="C61" s="33"/>
      <c r="D61" s="33"/>
      <c r="E61" s="33"/>
      <c r="F61" s="33"/>
      <c r="G61" s="34"/>
    </row>
    <row r="62" ht="15.75" thickTop="1"/>
    <row r="66" ht="15">
      <c r="F66" s="24"/>
    </row>
    <row r="67" ht="15">
      <c r="F67" s="24"/>
    </row>
    <row r="68" ht="15">
      <c r="F68" s="24"/>
    </row>
    <row r="69" ht="15">
      <c r="F69" s="24"/>
    </row>
    <row r="70" ht="15">
      <c r="F70" s="24"/>
    </row>
    <row r="71" spans="5:6" ht="15">
      <c r="E71" s="40"/>
      <c r="F71" s="24"/>
    </row>
    <row r="72" ht="15">
      <c r="F72" s="24"/>
    </row>
    <row r="73" ht="15">
      <c r="F73" s="24"/>
    </row>
  </sheetData>
  <sheetProtection/>
  <mergeCells count="11">
    <mergeCell ref="B13:C13"/>
    <mergeCell ref="E13:F13"/>
    <mergeCell ref="B14:C14"/>
    <mergeCell ref="E14:F14"/>
    <mergeCell ref="B18:C18"/>
    <mergeCell ref="E18:F18"/>
    <mergeCell ref="B19:C19"/>
    <mergeCell ref="E19:F19"/>
    <mergeCell ref="B21:C21"/>
    <mergeCell ref="B38:C38"/>
    <mergeCell ref="C40:E40"/>
  </mergeCells>
  <printOptions/>
  <pageMargins left="0.41" right="0.44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vicky</cp:lastModifiedBy>
  <cp:lastPrinted>2011-06-20T18:54:40Z</cp:lastPrinted>
  <dcterms:created xsi:type="dcterms:W3CDTF">2011-06-20T18:45:23Z</dcterms:created>
  <dcterms:modified xsi:type="dcterms:W3CDTF">2014-11-19T15:57:23Z</dcterms:modified>
  <cp:category/>
  <cp:version/>
  <cp:contentType/>
  <cp:contentStatus/>
</cp:coreProperties>
</file>